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9615" windowHeight="5805" activeTab="2"/>
  </bookViews>
  <sheets>
    <sheet name="tav1.1" sheetId="1" r:id="rId1"/>
    <sheet name="tav1.4" sheetId="2" r:id="rId2"/>
    <sheet name="tav1.10" sheetId="3" r:id="rId3"/>
    <sheet name="tav1.11" sheetId="4" r:id="rId4"/>
    <sheet name="tav1.12" sheetId="5" r:id="rId5"/>
    <sheet name="tav1.13" sheetId="6" r:id="rId6"/>
    <sheet name="tav1.15" sheetId="7" r:id="rId7"/>
    <sheet name="pag 32" sheetId="8" r:id="rId8"/>
  </sheets>
  <definedNames/>
  <calcPr fullCalcOnLoad="1"/>
</workbook>
</file>

<file path=xl/sharedStrings.xml><?xml version="1.0" encoding="utf-8"?>
<sst xmlns="http://schemas.openxmlformats.org/spreadsheetml/2006/main" count="307" uniqueCount="202">
  <si>
    <t>CAPITOLO 1 - DATI RIASSUNTIVI E CONFRONTI</t>
  </si>
  <si>
    <t xml:space="preserve">Tavola 1.1 - </t>
  </si>
  <si>
    <t xml:space="preserve">                     </t>
  </si>
  <si>
    <t xml:space="preserve"> </t>
  </si>
  <si>
    <t>PRIMO GRADO</t>
  </si>
  <si>
    <t>Uffici del giudice di pace</t>
  </si>
  <si>
    <t>-</t>
  </si>
  <si>
    <t>Tribunali</t>
  </si>
  <si>
    <t>Corti di appello</t>
  </si>
  <si>
    <t>GRADO DI APPELLO E DI CASSAZIONE</t>
  </si>
  <si>
    <t xml:space="preserve">Tavola 1.2 - </t>
  </si>
  <si>
    <t xml:space="preserve">                      </t>
  </si>
  <si>
    <t>Lavoro</t>
  </si>
  <si>
    <t>Previdenza e assistenza</t>
  </si>
  <si>
    <t>Totale</t>
  </si>
  <si>
    <t>GRADO DI APPELLO</t>
  </si>
  <si>
    <t>Tavola 1.3 - Altri procedimenti esauriti per oggetto e Ufficio giudiziario</t>
  </si>
  <si>
    <t>OGGETTO</t>
  </si>
  <si>
    <t>UFFICI DEL GIUDICE DI PACE</t>
  </si>
  <si>
    <t>Procedimenti speciali</t>
  </si>
  <si>
    <t>Procedimenti di conciliazione in sede non contenziosa</t>
  </si>
  <si>
    <t>PRETURE</t>
  </si>
  <si>
    <t xml:space="preserve">Procedimenti esecutivi                            </t>
  </si>
  <si>
    <t xml:space="preserve">Procedimenti speciali                   </t>
  </si>
  <si>
    <t>Tutele</t>
  </si>
  <si>
    <t>Curatele</t>
  </si>
  <si>
    <t>TRIBUNALI</t>
  </si>
  <si>
    <t>CORTE DI CASSAZIONE</t>
  </si>
  <si>
    <t>Ricorsi ordinari</t>
  </si>
  <si>
    <t>Ricorsi per regolamento di competenza</t>
  </si>
  <si>
    <t>Ricorsi per conflitti di giurisdizione</t>
  </si>
  <si>
    <t>TRIBUNALE PER I MINORENNI</t>
  </si>
  <si>
    <t>Procedimenti di adottabilità</t>
  </si>
  <si>
    <t>Domande di idoneità all'adozione di minori stranieri</t>
  </si>
  <si>
    <t>Interventi sulla potestà dei genitori</t>
  </si>
  <si>
    <t>Ammissioni al matrimonio</t>
  </si>
  <si>
    <t xml:space="preserve">                    </t>
  </si>
  <si>
    <t>Rilascio per inadempimento del conduttore</t>
  </si>
  <si>
    <t>Rilascio per finita locazione</t>
  </si>
  <si>
    <t>Altre controversie</t>
  </si>
  <si>
    <t>PROCEDIMENTI SOPRAVVENUTI</t>
  </si>
  <si>
    <t>PROCEDIMENTI ESAURITI CON ACCOGLIMENTO</t>
  </si>
  <si>
    <t>Tavola 1.5 - Provvedimenti emessi per oggetto e Ufficio giudiziario</t>
  </si>
  <si>
    <t>UFFICI DEL  GIUDICE DI PACE</t>
  </si>
  <si>
    <t>Decreti ingiuntivi</t>
  </si>
  <si>
    <t>Sequestri</t>
  </si>
  <si>
    <t>Pignoramenti mobiliari</t>
  </si>
  <si>
    <t>Preture (b)</t>
  </si>
  <si>
    <t>Procedimenti esecutivi immobiliari</t>
  </si>
  <si>
    <t>Procedimenti esecutivi mobiliari</t>
  </si>
  <si>
    <t xml:space="preserve">Procedimenti fallimentari  (istanze)                         </t>
  </si>
  <si>
    <t>TIPO DI PROVVEDIMENTO</t>
  </si>
  <si>
    <t>Vendite giudiziarie</t>
  </si>
  <si>
    <t>Altri provvedimenti</t>
  </si>
  <si>
    <t xml:space="preserve">Tavola 1.9 - </t>
  </si>
  <si>
    <t>ANNI</t>
  </si>
  <si>
    <t xml:space="preserve">Totale
</t>
  </si>
  <si>
    <t xml:space="preserve">Tavola 1.10 - </t>
  </si>
  <si>
    <t>PAGHERO' O VAGLIA CAMBIARI E TRATTE ACCETTATE</t>
  </si>
  <si>
    <t>TRATTE NON ACCETTATE</t>
  </si>
  <si>
    <t>ASSEGNI BANCARI</t>
  </si>
  <si>
    <t>TOTALE</t>
  </si>
  <si>
    <t>N.</t>
  </si>
  <si>
    <t>Ammontare</t>
  </si>
  <si>
    <t>INDIVIDUI</t>
  </si>
  <si>
    <t>SOCIETA'</t>
  </si>
  <si>
    <t>Sopravvenuti</t>
  </si>
  <si>
    <t>Esauriti</t>
  </si>
  <si>
    <t>Pendenti a fine anno</t>
  </si>
  <si>
    <t>Tribunali (c)</t>
  </si>
  <si>
    <t>Corte di cassazione (d)</t>
  </si>
  <si>
    <t>Natura delle controversie</t>
  </si>
  <si>
    <t xml:space="preserve">Procedimenti di separazione personale dei coniugi </t>
  </si>
  <si>
    <t>Procedimenti di cessazione e scioglimento degli effetti civili del matrimonio</t>
  </si>
  <si>
    <t xml:space="preserve">Esauriti con sentenza di </t>
  </si>
  <si>
    <t xml:space="preserve">scioglimento o cessazione </t>
  </si>
  <si>
    <t>Domande di adozione nazionale</t>
  </si>
  <si>
    <t xml:space="preserve">Tavola 1.6 - </t>
  </si>
  <si>
    <t>Primo grado</t>
  </si>
  <si>
    <t>Grado di appello</t>
  </si>
  <si>
    <t>Persone e famiglia</t>
  </si>
  <si>
    <t>Successioni</t>
  </si>
  <si>
    <t>Proprietà</t>
  </si>
  <si>
    <t>Obbligazioni</t>
  </si>
  <si>
    <t>Altre materie</t>
  </si>
  <si>
    <t>Non indicato</t>
  </si>
  <si>
    <t xml:space="preserve">Tavola 1.7 - </t>
  </si>
  <si>
    <t xml:space="preserve">Primo grado </t>
  </si>
  <si>
    <t>Lavoro subordinato</t>
  </si>
  <si>
    <t>di cui: corresponsione di retribuzione e di altre indennità</t>
  </si>
  <si>
    <t>di natura retributiva</t>
  </si>
  <si>
    <t>Lavoro autonomo</t>
  </si>
  <si>
    <t>di cui: corresponsione di onorari e di altro corrispettivo</t>
  </si>
  <si>
    <t>Previdenza e assistenza obbligatoria</t>
  </si>
  <si>
    <t>di cui: corresponsione di pensione di invalidità</t>
  </si>
  <si>
    <t>Tribunali Amministrativi Regionali</t>
  </si>
  <si>
    <t>Consiglio di Stato</t>
  </si>
  <si>
    <t>Consiglio di Giustizia  Amministra-</t>
  </si>
  <si>
    <t>tiva per la Regione Siciliana</t>
  </si>
  <si>
    <t>Corte dei Conti</t>
  </si>
  <si>
    <t xml:space="preserve">(a) Non può effettuarsi il saldo del movimento dei ricorsi a causa di variazioni apportate da alcuni Uffici Giurisdizionali a seguito di ulteriori controlli, </t>
  </si>
  <si>
    <t>in particolare, per la Corte dei Conti, l'istituzione di Sezioni giurisdizionali regionali (L.14/1/94 n.19) ha comportato modifiche sostanziali nella quan-</t>
  </si>
  <si>
    <t>tificazione dei flussi informativi.</t>
  </si>
  <si>
    <t>In nome
collettivo</t>
  </si>
  <si>
    <t>A respon-
sabilità
limitata</t>
  </si>
  <si>
    <t>Per azioni</t>
  </si>
  <si>
    <t>In accoman-
dita semplice
e per azioni</t>
  </si>
  <si>
    <t>Cooperative
e mutue as-
sicuratrici</t>
  </si>
  <si>
    <t>AGRICOLTURA</t>
  </si>
  <si>
    <t>INDUSTRIA</t>
  </si>
  <si>
    <t>COMMERCIO E SERVIZI VARI</t>
  </si>
  <si>
    <t>ALTRE ATTIVITA'</t>
  </si>
  <si>
    <t>RAMI E CLASSI DI ATTIVITA' ECONOMICA</t>
  </si>
  <si>
    <t>Agricoltura</t>
  </si>
  <si>
    <t>Industrie:</t>
  </si>
  <si>
    <t>Estrattive</t>
  </si>
  <si>
    <t>Manifatturiere</t>
  </si>
  <si>
    <t>Alimentari ed affini</t>
  </si>
  <si>
    <t>Delle pelli e del cuoio</t>
  </si>
  <si>
    <t xml:space="preserve">Tessili, abbigliamento, arredamento ed affini </t>
  </si>
  <si>
    <t>Del legno</t>
  </si>
  <si>
    <t xml:space="preserve">Della carta e cartotecnica, poligrafiche ed editoriali </t>
  </si>
  <si>
    <t>Metallurgiche e meccaniche</t>
  </si>
  <si>
    <t>Chimiche ed affini</t>
  </si>
  <si>
    <t>Manifatturiere varie</t>
  </si>
  <si>
    <t xml:space="preserve">Delle costruzioni </t>
  </si>
  <si>
    <t>Produzione e distribuzione di energia elettrica e di gas,</t>
  </si>
  <si>
    <t>distribuzione di acqua</t>
  </si>
  <si>
    <t>Commercio e servizi vari</t>
  </si>
  <si>
    <t>Generi alimentari</t>
  </si>
  <si>
    <t>Altri generi</t>
  </si>
  <si>
    <t>Alberghi, ristoranti e pubblici esercizi</t>
  </si>
  <si>
    <t>Attività ausiliarie del commercio e servizi vari</t>
  </si>
  <si>
    <t>Trasporti e comunicazioni</t>
  </si>
  <si>
    <t>Trasporti terrestri</t>
  </si>
  <si>
    <t>Trasporti per vie d'acqua</t>
  </si>
  <si>
    <t>Attività ausiliarie dei trasporti</t>
  </si>
  <si>
    <t>Comunicazioni</t>
  </si>
  <si>
    <t>Credito, assicurazione e gestione finanziaria</t>
  </si>
  <si>
    <t xml:space="preserve">                 Ditte individuali</t>
  </si>
  <si>
    <t xml:space="preserve">             Società di fatto</t>
  </si>
  <si>
    <t>Società</t>
  </si>
  <si>
    <t xml:space="preserve">                                       22                    8                   50                   80</t>
  </si>
  <si>
    <t xml:space="preserve">                                           732                  155                2.815                3.702</t>
  </si>
  <si>
    <t xml:space="preserve">  </t>
  </si>
  <si>
    <t>(a) Esclusi i fallimenti revocati e quelli chiusi per mancanza di massa passiva</t>
  </si>
  <si>
    <t>MODO DI CHIUSURA</t>
  </si>
  <si>
    <t>AMMONTARE</t>
  </si>
  <si>
    <t xml:space="preserve">                         AMMONTARE</t>
  </si>
  <si>
    <t>Attivo</t>
  </si>
  <si>
    <t>Passivo</t>
  </si>
  <si>
    <t>Pagamento integrale</t>
  </si>
  <si>
    <t>Concordato</t>
  </si>
  <si>
    <t>Liquidazione e ripartizione dell'attivo</t>
  </si>
  <si>
    <t>Insufficenza o mancanza di attivo</t>
  </si>
  <si>
    <t>Revoca e mancanza di massa passiva</t>
  </si>
  <si>
    <t>Tavola 1.8 - Provvedimenti di esecuzione per tipo di provvedimenti - Rilevazione annuale</t>
  </si>
  <si>
    <t>Tavola 1.11 - Fallimenti dichiarati secondo la forma giuridica e l'attività economica dei falliti</t>
  </si>
  <si>
    <t>Tavola 1.16 -</t>
  </si>
  <si>
    <t>Atti</t>
  </si>
  <si>
    <t>Protesti</t>
  </si>
  <si>
    <t>REGIONI</t>
  </si>
  <si>
    <t>Pubblici</t>
  </si>
  <si>
    <t>Autenticati</t>
  </si>
  <si>
    <t>Convenzioni</t>
  </si>
  <si>
    <t>1996</t>
  </si>
  <si>
    <t>1997</t>
  </si>
  <si>
    <t>1998</t>
  </si>
  <si>
    <t>Piemonte</t>
  </si>
  <si>
    <t>Valle d'Aosta</t>
  </si>
  <si>
    <t>Lombardia</t>
  </si>
  <si>
    <t>Trentino-Alto Adige</t>
  </si>
  <si>
    <t xml:space="preserve">  Bolzano-Bozen</t>
  </si>
  <si>
    <t xml:space="preserve">  Trento</t>
  </si>
  <si>
    <t>Veneto</t>
  </si>
  <si>
    <t>Friuli-Venezia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</si>
  <si>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</si>
  <si>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</si>
  <si>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</si>
  <si>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</si>
  <si>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</si>
  <si>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</si>
  <si>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</si>
  <si>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</si>
  <si>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</si>
  <si>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</si>
  <si>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</si>
  <si>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</si>
  <si>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</si>
  <si>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</si>
  <si>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</si>
  <si>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 xml:space="preserve">(a) I dati relativi all'anno 1999 sono stati aggiornati con i valori comunicati successivamente dai Tribunali di Roma, Siena e Parma. Pertanto differiscono da quelli pubblicati nell'annuario precedente. </t>
  </si>
  <si>
    <t>Tavola 1.12 - Fallimenti dichiarati per rami e classi di attività economica</t>
  </si>
  <si>
    <r>
      <t xml:space="preserve">Tavola 1.13 - Fallimenti chiusi secondo la forma giuridica e l'attività economica dei falliti </t>
    </r>
    <r>
      <rPr>
        <sz val="9"/>
        <rFont val="Arial"/>
        <family val="2"/>
      </rPr>
      <t>(a)</t>
    </r>
  </si>
  <si>
    <r>
      <t>Tavola 1.14 - Fallimenti chiusi secondo il modo di chiusura</t>
    </r>
    <r>
      <rPr>
        <sz val="9"/>
        <rFont val="Arial"/>
        <family val="2"/>
      </rPr>
      <t xml:space="preserve"> </t>
    </r>
    <r>
      <rPr>
        <i/>
        <sz val="9"/>
        <rFont val="Arial"/>
        <family val="0"/>
      </rPr>
      <t>(ammontare in migliaia di euro)</t>
    </r>
  </si>
  <si>
    <t xml:space="preserve">Tavola 1.15 - Movimento dei ricorsi per Uffici giurisdizionali (a) </t>
  </si>
  <si>
    <t>1999</t>
  </si>
  <si>
    <t>2000 - PER REGIONE</t>
  </si>
  <si>
    <t>Per
omologazione (consensuali)</t>
  </si>
  <si>
    <t>Per
accoglimento (giudiziali)</t>
  </si>
  <si>
    <t>Scioglimento (rito civile)</t>
  </si>
  <si>
    <t>Cessazione (rito religioso)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</si>
</sst>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_ ;\-#,##0\ "/>
    <numFmt numFmtId="165" formatCode="_(* #,##0_);_(* \(#,##0\);_(* &quot;-&quot;_);_(@_)"/>
    <numFmt numFmtId="166" formatCode="0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i/>
      <sz val="9"/>
      <name val="Arial"/>
      <family val="0"/>
    </font>
    <font>
      <i/>
      <sz val="7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3" fontId="4" fillId="0" borderId="0" xfId="0" applyNumberFormat="1" applyFont="1" applyAlignment="1">
      <alignment horizontal="centerContinuous" vertical="center"/>
    </xf>
    <xf numFmtId="3" fontId="4" fillId="0" borderId="0" xfId="0" applyNumberFormat="1" applyFont="1" applyAlignment="1">
      <alignment horizontal="centerContinuous"/>
    </xf>
    <xf numFmtId="3" fontId="4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4" fillId="0" borderId="0" xfId="0" applyFont="1" applyAlignment="1">
      <alignment horizontal="right" vertical="top"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Continuous" vertical="center" wrapText="1"/>
    </xf>
    <xf numFmtId="0" fontId="0" fillId="0" borderId="1" xfId="0" applyBorder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Continuous" vertical="top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justify" vertical="center"/>
    </xf>
    <xf numFmtId="3" fontId="7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49" fontId="4" fillId="0" borderId="1" xfId="0" applyNumberFormat="1" applyFont="1" applyBorder="1" applyAlignment="1">
      <alignment horizontal="centerContinuous" vertical="center"/>
    </xf>
    <xf numFmtId="1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/>
    </xf>
    <xf numFmtId="0" fontId="7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Alignment="1" quotePrefix="1">
      <alignment horizontal="right"/>
    </xf>
    <xf numFmtId="0" fontId="0" fillId="0" borderId="1" xfId="0" applyBorder="1" applyAlignment="1">
      <alignment horizontal="right"/>
    </xf>
    <xf numFmtId="49" fontId="5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Continuous"/>
    </xf>
    <xf numFmtId="0" fontId="12" fillId="0" borderId="0" xfId="0" applyFont="1" applyAlignment="1">
      <alignment horizontal="centerContinuous"/>
    </xf>
    <xf numFmtId="49" fontId="6" fillId="0" borderId="1" xfId="0" applyNumberFormat="1" applyFont="1" applyBorder="1" applyAlignment="1">
      <alignment/>
    </xf>
    <xf numFmtId="49" fontId="1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vertical="top"/>
    </xf>
    <xf numFmtId="49" fontId="4" fillId="0" borderId="1" xfId="0" applyNumberFormat="1" applyFont="1" applyBorder="1" applyAlignment="1">
      <alignment horizontal="right" vertical="top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49" fontId="7" fillId="0" borderId="0" xfId="0" applyNumberFormat="1" applyFont="1" applyAlignment="1">
      <alignment/>
    </xf>
    <xf numFmtId="49" fontId="4" fillId="0" borderId="1" xfId="0" applyNumberFormat="1" applyFont="1" applyBorder="1" applyAlignment="1">
      <alignment/>
    </xf>
    <xf numFmtId="3" fontId="9" fillId="0" borderId="0" xfId="0" applyNumberFormat="1" applyFont="1" applyAlignment="1">
      <alignment horizontal="centerContinuous" vertical="top"/>
    </xf>
    <xf numFmtId="3" fontId="8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4" fillId="0" borderId="1" xfId="0" applyNumberFormat="1" applyFont="1" applyBorder="1" applyAlignment="1">
      <alignment horizontal="centerContinuous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Continuous" vertical="center"/>
    </xf>
    <xf numFmtId="3" fontId="0" fillId="0" borderId="0" xfId="0" applyNumberFormat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0" fillId="0" borderId="0" xfId="0" applyNumberFormat="1" applyAlignment="1">
      <alignment horizontal="right"/>
    </xf>
    <xf numFmtId="1" fontId="4" fillId="0" borderId="1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4" fillId="0" borderId="2" xfId="0" applyNumberFormat="1" applyFont="1" applyBorder="1" applyAlignment="1">
      <alignment/>
    </xf>
    <xf numFmtId="1" fontId="0" fillId="0" borderId="1" xfId="0" applyNumberFormat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1" fontId="0" fillId="0" borderId="1" xfId="0" applyNumberFormat="1" applyBorder="1" applyAlignment="1">
      <alignment/>
    </xf>
    <xf numFmtId="3" fontId="7" fillId="0" borderId="0" xfId="0" applyNumberFormat="1" applyFont="1" applyAlignment="1">
      <alignment horizontal="centerContinuous"/>
    </xf>
    <xf numFmtId="3" fontId="4" fillId="0" borderId="0" xfId="0" applyNumberFormat="1" applyFont="1" applyFill="1" applyAlignment="1">
      <alignment/>
    </xf>
    <xf numFmtId="3" fontId="4" fillId="0" borderId="0" xfId="16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4" fillId="0" borderId="1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left"/>
    </xf>
    <xf numFmtId="3" fontId="0" fillId="0" borderId="0" xfId="0" applyNumberFormat="1" applyAlignment="1">
      <alignment horizontal="centerContinuous"/>
    </xf>
    <xf numFmtId="3" fontId="4" fillId="0" borderId="0" xfId="0" applyNumberFormat="1" applyFont="1" applyAlignment="1" quotePrefix="1">
      <alignment horizontal="right"/>
    </xf>
    <xf numFmtId="41" fontId="4" fillId="0" borderId="0" xfId="16" applyFont="1" applyAlignment="1">
      <alignment horizontal="right"/>
    </xf>
    <xf numFmtId="49" fontId="4" fillId="0" borderId="0" xfId="0" applyNumberFormat="1" applyFont="1" applyBorder="1" applyAlignment="1">
      <alignment horizontal="centerContinuous" vertical="center"/>
    </xf>
    <xf numFmtId="49" fontId="4" fillId="0" borderId="0" xfId="0" applyNumberFormat="1" applyFont="1" applyBorder="1" applyAlignment="1">
      <alignment horizontal="right" vertical="top"/>
    </xf>
    <xf numFmtId="3" fontId="4" fillId="0" borderId="0" xfId="0" applyNumberFormat="1" applyFont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95250</xdr:rowOff>
    </xdr:from>
    <xdr:to>
      <xdr:col>4</xdr:col>
      <xdr:colOff>85725</xdr:colOff>
      <xdr:row>5</xdr:row>
      <xdr:rowOff>57150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676525" y="885825"/>
          <a:ext cx="8572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104775</xdr:rowOff>
    </xdr:from>
    <xdr:to>
      <xdr:col>7</xdr:col>
      <xdr:colOff>85725</xdr:colOff>
      <xdr:row>5</xdr:row>
      <xdr:rowOff>38100</xdr:rowOff>
    </xdr:to>
    <xdr:sp>
      <xdr:nvSpPr>
        <xdr:cNvPr id="2" name="Testo 3"/>
        <xdr:cNvSpPr txBox="1">
          <a:spLocks noChangeArrowheads="1"/>
        </xdr:cNvSpPr>
      </xdr:nvSpPr>
      <xdr:spPr>
        <a:xfrm>
          <a:off x="4200525" y="895350"/>
          <a:ext cx="7620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24</xdr:row>
      <xdr:rowOff>38100</xdr:rowOff>
    </xdr:from>
    <xdr:to>
      <xdr:col>4</xdr:col>
      <xdr:colOff>114300</xdr:colOff>
      <xdr:row>25</xdr:row>
      <xdr:rowOff>104775</xdr:rowOff>
    </xdr:to>
    <xdr:sp>
      <xdr:nvSpPr>
        <xdr:cNvPr id="3" name="Testo 4"/>
        <xdr:cNvSpPr txBox="1">
          <a:spLocks noChangeArrowheads="1"/>
        </xdr:cNvSpPr>
      </xdr:nvSpPr>
      <xdr:spPr>
        <a:xfrm>
          <a:off x="2714625" y="3543300"/>
          <a:ext cx="762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24</xdr:row>
      <xdr:rowOff>85725</xdr:rowOff>
    </xdr:from>
    <xdr:to>
      <xdr:col>7</xdr:col>
      <xdr:colOff>95250</xdr:colOff>
      <xdr:row>25</xdr:row>
      <xdr:rowOff>104775</xdr:rowOff>
    </xdr:to>
    <xdr:sp>
      <xdr:nvSpPr>
        <xdr:cNvPr id="4" name="Testo 5"/>
        <xdr:cNvSpPr txBox="1">
          <a:spLocks noChangeArrowheads="1"/>
        </xdr:cNvSpPr>
      </xdr:nvSpPr>
      <xdr:spPr>
        <a:xfrm>
          <a:off x="4200525" y="3590925"/>
          <a:ext cx="857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47625</xdr:rowOff>
    </xdr:from>
    <xdr:to>
      <xdr:col>0</xdr:col>
      <xdr:colOff>1009650</xdr:colOff>
      <xdr:row>25</xdr:row>
      <xdr:rowOff>104775</xdr:rowOff>
    </xdr:to>
    <xdr:sp>
      <xdr:nvSpPr>
        <xdr:cNvPr id="5" name="Testo 6"/>
        <xdr:cNvSpPr txBox="1">
          <a:spLocks noChangeArrowheads="1"/>
        </xdr:cNvSpPr>
      </xdr:nvSpPr>
      <xdr:spPr>
        <a:xfrm>
          <a:off x="9525" y="3552825"/>
          <a:ext cx="100012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OGGETTO</a:t>
          </a:r>
        </a:p>
      </xdr:txBody>
    </xdr:sp>
    <xdr:clientData/>
  </xdr:twoCellAnchor>
  <xdr:twoCellAnchor>
    <xdr:from>
      <xdr:col>0</xdr:col>
      <xdr:colOff>9525</xdr:colOff>
      <xdr:row>4</xdr:row>
      <xdr:rowOff>47625</xdr:rowOff>
    </xdr:from>
    <xdr:to>
      <xdr:col>0</xdr:col>
      <xdr:colOff>1133475</xdr:colOff>
      <xdr:row>5</xdr:row>
      <xdr:rowOff>76200</xdr:rowOff>
    </xdr:to>
    <xdr:sp>
      <xdr:nvSpPr>
        <xdr:cNvPr id="6" name="Testo 7"/>
        <xdr:cNvSpPr txBox="1">
          <a:spLocks noChangeArrowheads="1"/>
        </xdr:cNvSpPr>
      </xdr:nvSpPr>
      <xdr:spPr>
        <a:xfrm>
          <a:off x="9525" y="838200"/>
          <a:ext cx="11239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UFFICI GIUDIZIARI</a:t>
          </a:r>
        </a:p>
      </xdr:txBody>
    </xdr:sp>
    <xdr:clientData/>
  </xdr:twoCellAnchor>
  <xdr:twoCellAnchor>
    <xdr:from>
      <xdr:col>0</xdr:col>
      <xdr:colOff>628650</xdr:colOff>
      <xdr:row>1</xdr:row>
      <xdr:rowOff>9525</xdr:rowOff>
    </xdr:from>
    <xdr:to>
      <xdr:col>9</xdr:col>
      <xdr:colOff>476250</xdr:colOff>
      <xdr:row>3</xdr:row>
      <xdr:rowOff>66675</xdr:rowOff>
    </xdr:to>
    <xdr:sp>
      <xdr:nvSpPr>
        <xdr:cNvPr id="7" name="Testo 8"/>
        <xdr:cNvSpPr txBox="1">
          <a:spLocks noChangeArrowheads="1"/>
        </xdr:cNvSpPr>
      </xdr:nvSpPr>
      <xdr:spPr>
        <a:xfrm>
          <a:off x="628650" y="390525"/>
          <a:ext cx="50673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civili per Ufficio giudiziario e grado di giudizio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  <xdr:twoCellAnchor>
    <xdr:from>
      <xdr:col>0</xdr:col>
      <xdr:colOff>685800</xdr:colOff>
      <xdr:row>21</xdr:row>
      <xdr:rowOff>9525</xdr:rowOff>
    </xdr:from>
    <xdr:to>
      <xdr:col>9</xdr:col>
      <xdr:colOff>466725</xdr:colOff>
      <xdr:row>23</xdr:row>
      <xdr:rowOff>9525</xdr:rowOff>
    </xdr:to>
    <xdr:sp>
      <xdr:nvSpPr>
        <xdr:cNvPr id="8" name="Testo 9"/>
        <xdr:cNvSpPr txBox="1">
          <a:spLocks noChangeArrowheads="1"/>
        </xdr:cNvSpPr>
      </xdr:nvSpPr>
      <xdr:spPr>
        <a:xfrm>
          <a:off x="685800" y="3038475"/>
          <a:ext cx="50006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in materia di lavoro,  di previdenza e assistenza obbligatorie per oggetto e grado di giudizio</a:t>
          </a:r>
        </a:p>
      </xdr:txBody>
    </xdr:sp>
    <xdr:clientData/>
  </xdr:twoCellAnchor>
  <xdr:twoCellAnchor>
    <xdr:from>
      <xdr:col>0</xdr:col>
      <xdr:colOff>66675</xdr:colOff>
      <xdr:row>16</xdr:row>
      <xdr:rowOff>57150</xdr:rowOff>
    </xdr:from>
    <xdr:to>
      <xdr:col>10</xdr:col>
      <xdr:colOff>0</xdr:colOff>
      <xdr:row>20</xdr:row>
      <xdr:rowOff>66675</xdr:rowOff>
    </xdr:to>
    <xdr:sp>
      <xdr:nvSpPr>
        <xdr:cNvPr id="9" name="Testo 10"/>
        <xdr:cNvSpPr txBox="1">
          <a:spLocks noChangeArrowheads="1"/>
        </xdr:cNvSpPr>
      </xdr:nvSpPr>
      <xdr:spPr>
        <a:xfrm>
          <a:off x="66675" y="2486025"/>
          <a:ext cx="566737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dati della tavola riguardano il complesso dei procedimenti di cognizione ordinaria, dei procedimenti in materia di lavoro, di previdenza e assistenza obbligatorie  e delle controversie agrarie - (b) Con la riforma del Giudice Unico di primo grado (D.L. n.° 51 del 19 febbraio 1998)  dal 2 giugno 1999 la pretura viene soppressa ed il tribunale diventa ufficio unico di primo grado. (c) I dati dei tribunali relativi all'anno 1999 comprendono le sezioni distaccate e l'ufficio del pretore. (d) I procedimenti della Corte di cassazione riguardano solo  i ricorsi ordinari. </a:t>
          </a:r>
        </a:p>
      </xdr:txBody>
    </xdr:sp>
    <xdr:clientData/>
  </xdr:twoCellAnchor>
  <xdr:twoCellAnchor>
    <xdr:from>
      <xdr:col>4</xdr:col>
      <xdr:colOff>0</xdr:colOff>
      <xdr:row>24</xdr:row>
      <xdr:rowOff>95250</xdr:rowOff>
    </xdr:from>
    <xdr:to>
      <xdr:col>4</xdr:col>
      <xdr:colOff>85725</xdr:colOff>
      <xdr:row>25</xdr:row>
      <xdr:rowOff>57150</xdr:rowOff>
    </xdr:to>
    <xdr:sp>
      <xdr:nvSpPr>
        <xdr:cNvPr id="10" name="Testo 1"/>
        <xdr:cNvSpPr txBox="1">
          <a:spLocks noChangeArrowheads="1"/>
        </xdr:cNvSpPr>
      </xdr:nvSpPr>
      <xdr:spPr>
        <a:xfrm>
          <a:off x="2676525" y="3600450"/>
          <a:ext cx="8572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24</xdr:row>
      <xdr:rowOff>104775</xdr:rowOff>
    </xdr:from>
    <xdr:to>
      <xdr:col>7</xdr:col>
      <xdr:colOff>85725</xdr:colOff>
      <xdr:row>25</xdr:row>
      <xdr:rowOff>38100</xdr:rowOff>
    </xdr:to>
    <xdr:sp>
      <xdr:nvSpPr>
        <xdr:cNvPr id="11" name="Testo 3"/>
        <xdr:cNvSpPr txBox="1">
          <a:spLocks noChangeArrowheads="1"/>
        </xdr:cNvSpPr>
      </xdr:nvSpPr>
      <xdr:spPr>
        <a:xfrm>
          <a:off x="4200525" y="3609975"/>
          <a:ext cx="7620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361950</xdr:colOff>
      <xdr:row>4</xdr:row>
      <xdr:rowOff>257175</xdr:rowOff>
    </xdr:to>
    <xdr:sp>
      <xdr:nvSpPr>
        <xdr:cNvPr id="1" name="Testo 12"/>
        <xdr:cNvSpPr txBox="1">
          <a:spLocks noChangeArrowheads="1"/>
        </xdr:cNvSpPr>
      </xdr:nvSpPr>
      <xdr:spPr>
        <a:xfrm>
          <a:off x="0" y="581025"/>
          <a:ext cx="3619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ANNI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304800</xdr:colOff>
      <xdr:row>36</xdr:row>
      <xdr:rowOff>0</xdr:rowOff>
    </xdr:to>
    <xdr:sp>
      <xdr:nvSpPr>
        <xdr:cNvPr id="2" name="Testo 13"/>
        <xdr:cNvSpPr txBox="1">
          <a:spLocks noChangeArrowheads="1"/>
        </xdr:cNvSpPr>
      </xdr:nvSpPr>
      <xdr:spPr>
        <a:xfrm>
          <a:off x="0" y="5181600"/>
          <a:ext cx="1790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MATERIA DELLA CONTROVERSIA</a:t>
          </a:r>
        </a:p>
      </xdr:txBody>
    </xdr:sp>
    <xdr:clientData/>
  </xdr:twoCellAnchor>
  <xdr:twoCellAnchor>
    <xdr:from>
      <xdr:col>0</xdr:col>
      <xdr:colOff>19050</xdr:colOff>
      <xdr:row>36</xdr:row>
      <xdr:rowOff>0</xdr:rowOff>
    </xdr:from>
    <xdr:to>
      <xdr:col>1</xdr:col>
      <xdr:colOff>514350</xdr:colOff>
      <xdr:row>36</xdr:row>
      <xdr:rowOff>0</xdr:rowOff>
    </xdr:to>
    <xdr:sp>
      <xdr:nvSpPr>
        <xdr:cNvPr id="3" name="Testo 20"/>
        <xdr:cNvSpPr txBox="1">
          <a:spLocks noChangeArrowheads="1"/>
        </xdr:cNvSpPr>
      </xdr:nvSpPr>
      <xdr:spPr>
        <a:xfrm>
          <a:off x="19050" y="5181600"/>
          <a:ext cx="1981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MATERIA DELLA CONTROVERSIA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57150</xdr:colOff>
      <xdr:row>36</xdr:row>
      <xdr:rowOff>0</xdr:rowOff>
    </xdr:to>
    <xdr:sp>
      <xdr:nvSpPr>
        <xdr:cNvPr id="4" name="Testo 22"/>
        <xdr:cNvSpPr txBox="1">
          <a:spLocks noChangeArrowheads="1"/>
        </xdr:cNvSpPr>
      </xdr:nvSpPr>
      <xdr:spPr>
        <a:xfrm>
          <a:off x="3933825" y="51816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0</xdr:row>
      <xdr:rowOff>19050</xdr:rowOff>
    </xdr:from>
    <xdr:to>
      <xdr:col>7</xdr:col>
      <xdr:colOff>561975</xdr:colOff>
      <xdr:row>2</xdr:row>
      <xdr:rowOff>66675</xdr:rowOff>
    </xdr:to>
    <xdr:sp>
      <xdr:nvSpPr>
        <xdr:cNvPr id="5" name="Testo 23"/>
        <xdr:cNvSpPr txBox="1">
          <a:spLocks noChangeArrowheads="1"/>
        </xdr:cNvSpPr>
      </xdr:nvSpPr>
      <xdr:spPr>
        <a:xfrm>
          <a:off x="666750" y="19050"/>
          <a:ext cx="50196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sopravvenuti ed esauriti con accoglimento relativi a locazione di immobili                        urbani ad uso abitativo </a:t>
          </a:r>
        </a:p>
      </xdr:txBody>
    </xdr:sp>
    <xdr:clientData/>
  </xdr:twoCellAnchor>
  <xdr:twoCellAnchor>
    <xdr:from>
      <xdr:col>0</xdr:col>
      <xdr:colOff>666750</xdr:colOff>
      <xdr:row>36</xdr:row>
      <xdr:rowOff>0</xdr:rowOff>
    </xdr:from>
    <xdr:to>
      <xdr:col>7</xdr:col>
      <xdr:colOff>552450</xdr:colOff>
      <xdr:row>36</xdr:row>
      <xdr:rowOff>0</xdr:rowOff>
    </xdr:to>
    <xdr:sp>
      <xdr:nvSpPr>
        <xdr:cNvPr id="6" name="Testo 24"/>
        <xdr:cNvSpPr txBox="1">
          <a:spLocks noChangeArrowheads="1"/>
        </xdr:cNvSpPr>
      </xdr:nvSpPr>
      <xdr:spPr>
        <a:xfrm>
          <a:off x="666750" y="5181600"/>
          <a:ext cx="501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in materia di lavoro e di previdenza e assistenza obbligatoria esauriti con sentenza per grado di giudizio e materia della controversia - Rilevazione annuale</a:t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0</xdr:col>
      <xdr:colOff>657225</xdr:colOff>
      <xdr:row>1</xdr:row>
      <xdr:rowOff>85725</xdr:rowOff>
    </xdr:to>
    <xdr:sp>
      <xdr:nvSpPr>
        <xdr:cNvPr id="7" name="Testo 25"/>
        <xdr:cNvSpPr txBox="1">
          <a:spLocks noChangeArrowheads="1"/>
        </xdr:cNvSpPr>
      </xdr:nvSpPr>
      <xdr:spPr>
        <a:xfrm>
          <a:off x="9525" y="19050"/>
          <a:ext cx="6477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Tavola 1.4 -</a:t>
          </a:r>
        </a:p>
      </xdr:txBody>
    </xdr:sp>
    <xdr:clientData/>
  </xdr:twoCellAnchor>
  <xdr:twoCellAnchor>
    <xdr:from>
      <xdr:col>0</xdr:col>
      <xdr:colOff>638175</xdr:colOff>
      <xdr:row>36</xdr:row>
      <xdr:rowOff>0</xdr:rowOff>
    </xdr:from>
    <xdr:to>
      <xdr:col>7</xdr:col>
      <xdr:colOff>590550</xdr:colOff>
      <xdr:row>36</xdr:row>
      <xdr:rowOff>0</xdr:rowOff>
    </xdr:to>
    <xdr:sp>
      <xdr:nvSpPr>
        <xdr:cNvPr id="8" name="Testo 26"/>
        <xdr:cNvSpPr txBox="1">
          <a:spLocks noChangeArrowheads="1"/>
        </xdr:cNvSpPr>
      </xdr:nvSpPr>
      <xdr:spPr>
        <a:xfrm>
          <a:off x="638175" y="5181600"/>
          <a:ext cx="507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cognizione ordinaria esauriti con sentenza secondo il grado di giudizio e la materia della controversia - Rilevazione annuale</a:t>
          </a:r>
        </a:p>
      </xdr:txBody>
    </xdr:sp>
    <xdr:clientData/>
  </xdr:twoCellAnchor>
  <xdr:twoCellAnchor>
    <xdr:from>
      <xdr:col>4</xdr:col>
      <xdr:colOff>561975</xdr:colOff>
      <xdr:row>36</xdr:row>
      <xdr:rowOff>0</xdr:rowOff>
    </xdr:from>
    <xdr:to>
      <xdr:col>5</xdr:col>
      <xdr:colOff>28575</xdr:colOff>
      <xdr:row>36</xdr:row>
      <xdr:rowOff>0</xdr:rowOff>
    </xdr:to>
    <xdr:sp>
      <xdr:nvSpPr>
        <xdr:cNvPr id="9" name="Testo 27"/>
        <xdr:cNvSpPr txBox="1">
          <a:spLocks noChangeArrowheads="1"/>
        </xdr:cNvSpPr>
      </xdr:nvSpPr>
      <xdr:spPr>
        <a:xfrm>
          <a:off x="3914775" y="518160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85725</xdr:rowOff>
    </xdr:from>
    <xdr:to>
      <xdr:col>1</xdr:col>
      <xdr:colOff>285750</xdr:colOff>
      <xdr:row>39</xdr:row>
      <xdr:rowOff>76200</xdr:rowOff>
    </xdr:to>
    <xdr:sp>
      <xdr:nvSpPr>
        <xdr:cNvPr id="10" name="Testo 13"/>
        <xdr:cNvSpPr txBox="1">
          <a:spLocks noChangeArrowheads="1"/>
        </xdr:cNvSpPr>
      </xdr:nvSpPr>
      <xdr:spPr>
        <a:xfrm>
          <a:off x="0" y="5495925"/>
          <a:ext cx="177165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MATERIA DELLA CONTROVERSIA</a:t>
          </a:r>
        </a:p>
      </xdr:txBody>
    </xdr:sp>
    <xdr:clientData/>
  </xdr:twoCellAnchor>
  <xdr:twoCellAnchor>
    <xdr:from>
      <xdr:col>0</xdr:col>
      <xdr:colOff>19050</xdr:colOff>
      <xdr:row>53</xdr:row>
      <xdr:rowOff>76200</xdr:rowOff>
    </xdr:from>
    <xdr:to>
      <xdr:col>1</xdr:col>
      <xdr:colOff>514350</xdr:colOff>
      <xdr:row>54</xdr:row>
      <xdr:rowOff>76200</xdr:rowOff>
    </xdr:to>
    <xdr:sp>
      <xdr:nvSpPr>
        <xdr:cNvPr id="11" name="Testo 20"/>
        <xdr:cNvSpPr txBox="1">
          <a:spLocks noChangeArrowheads="1"/>
        </xdr:cNvSpPr>
      </xdr:nvSpPr>
      <xdr:spPr>
        <a:xfrm>
          <a:off x="19050" y="7229475"/>
          <a:ext cx="198120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MATERIA DELLA CONTROVERSIA</a:t>
          </a:r>
        </a:p>
      </xdr:txBody>
    </xdr:sp>
    <xdr:clientData/>
  </xdr:twoCellAnchor>
  <xdr:twoCellAnchor>
    <xdr:from>
      <xdr:col>5</xdr:col>
      <xdr:colOff>0</xdr:colOff>
      <xdr:row>53</xdr:row>
      <xdr:rowOff>114300</xdr:rowOff>
    </xdr:from>
    <xdr:to>
      <xdr:col>5</xdr:col>
      <xdr:colOff>57150</xdr:colOff>
      <xdr:row>54</xdr:row>
      <xdr:rowOff>57150</xdr:rowOff>
    </xdr:to>
    <xdr:sp>
      <xdr:nvSpPr>
        <xdr:cNvPr id="12" name="Testo 22"/>
        <xdr:cNvSpPr txBox="1">
          <a:spLocks noChangeArrowheads="1"/>
        </xdr:cNvSpPr>
      </xdr:nvSpPr>
      <xdr:spPr>
        <a:xfrm>
          <a:off x="3933825" y="7267575"/>
          <a:ext cx="5715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49</xdr:row>
      <xdr:rowOff>95250</xdr:rowOff>
    </xdr:from>
    <xdr:to>
      <xdr:col>7</xdr:col>
      <xdr:colOff>552450</xdr:colOff>
      <xdr:row>52</xdr:row>
      <xdr:rowOff>28575</xdr:rowOff>
    </xdr:to>
    <xdr:sp>
      <xdr:nvSpPr>
        <xdr:cNvPr id="13" name="Testo 24"/>
        <xdr:cNvSpPr txBox="1">
          <a:spLocks noChangeArrowheads="1"/>
        </xdr:cNvSpPr>
      </xdr:nvSpPr>
      <xdr:spPr>
        <a:xfrm>
          <a:off x="666750" y="6762750"/>
          <a:ext cx="50101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in materia di lavoro,  di previdenza e assistenza obbligatorie esauriti con sentenza per grado di giudizio e materia della controversia - Rilevazione annuale</a:t>
          </a:r>
        </a:p>
      </xdr:txBody>
    </xdr:sp>
    <xdr:clientData/>
  </xdr:twoCellAnchor>
  <xdr:twoCellAnchor>
    <xdr:from>
      <xdr:col>0</xdr:col>
      <xdr:colOff>638175</xdr:colOff>
      <xdr:row>34</xdr:row>
      <xdr:rowOff>76200</xdr:rowOff>
    </xdr:from>
    <xdr:to>
      <xdr:col>7</xdr:col>
      <xdr:colOff>590550</xdr:colOff>
      <xdr:row>37</xdr:row>
      <xdr:rowOff>85725</xdr:rowOff>
    </xdr:to>
    <xdr:sp>
      <xdr:nvSpPr>
        <xdr:cNvPr id="14" name="Testo 26"/>
        <xdr:cNvSpPr txBox="1">
          <a:spLocks noChangeArrowheads="1"/>
        </xdr:cNvSpPr>
      </xdr:nvSpPr>
      <xdr:spPr>
        <a:xfrm>
          <a:off x="638175" y="5010150"/>
          <a:ext cx="507682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cognizione ordinaria esauriti con sentenza secondo il grado di giudizio e la materia della controversia - Rilevazione annuale</a:t>
          </a:r>
        </a:p>
      </xdr:txBody>
    </xdr:sp>
    <xdr:clientData/>
  </xdr:twoCellAnchor>
  <xdr:twoCellAnchor>
    <xdr:from>
      <xdr:col>4</xdr:col>
      <xdr:colOff>561975</xdr:colOff>
      <xdr:row>38</xdr:row>
      <xdr:rowOff>104775</xdr:rowOff>
    </xdr:from>
    <xdr:to>
      <xdr:col>5</xdr:col>
      <xdr:colOff>28575</xdr:colOff>
      <xdr:row>39</xdr:row>
      <xdr:rowOff>38100</xdr:rowOff>
    </xdr:to>
    <xdr:sp>
      <xdr:nvSpPr>
        <xdr:cNvPr id="15" name="Testo 27"/>
        <xdr:cNvSpPr txBox="1">
          <a:spLocks noChangeArrowheads="1"/>
        </xdr:cNvSpPr>
      </xdr:nvSpPr>
      <xdr:spPr>
        <a:xfrm>
          <a:off x="3914775" y="5514975"/>
          <a:ext cx="47625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38</xdr:row>
      <xdr:rowOff>104775</xdr:rowOff>
    </xdr:from>
    <xdr:to>
      <xdr:col>5</xdr:col>
      <xdr:colOff>28575</xdr:colOff>
      <xdr:row>39</xdr:row>
      <xdr:rowOff>38100</xdr:rowOff>
    </xdr:to>
    <xdr:sp>
      <xdr:nvSpPr>
        <xdr:cNvPr id="16" name="Testo 27"/>
        <xdr:cNvSpPr txBox="1">
          <a:spLocks noChangeArrowheads="1"/>
        </xdr:cNvSpPr>
      </xdr:nvSpPr>
      <xdr:spPr>
        <a:xfrm>
          <a:off x="3914775" y="5514975"/>
          <a:ext cx="47625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114300</xdr:rowOff>
    </xdr:from>
    <xdr:to>
      <xdr:col>5</xdr:col>
      <xdr:colOff>57150</xdr:colOff>
      <xdr:row>54</xdr:row>
      <xdr:rowOff>57150</xdr:rowOff>
    </xdr:to>
    <xdr:sp>
      <xdr:nvSpPr>
        <xdr:cNvPr id="17" name="Testo 22"/>
        <xdr:cNvSpPr txBox="1">
          <a:spLocks noChangeArrowheads="1"/>
        </xdr:cNvSpPr>
      </xdr:nvSpPr>
      <xdr:spPr>
        <a:xfrm>
          <a:off x="3933825" y="7267575"/>
          <a:ext cx="5715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14</xdr:row>
      <xdr:rowOff>276225</xdr:rowOff>
    </xdr:from>
    <xdr:to>
      <xdr:col>5</xdr:col>
      <xdr:colOff>47625</xdr:colOff>
      <xdr:row>15</xdr:row>
      <xdr:rowOff>28575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3248025" y="2295525"/>
          <a:ext cx="66675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514350</xdr:rowOff>
    </xdr:from>
    <xdr:to>
      <xdr:col>3</xdr:col>
      <xdr:colOff>76200</xdr:colOff>
      <xdr:row>31</xdr:row>
      <xdr:rowOff>28575</xdr:rowOff>
    </xdr:to>
    <xdr:sp>
      <xdr:nvSpPr>
        <xdr:cNvPr id="2" name="Testo 2"/>
        <xdr:cNvSpPr txBox="1">
          <a:spLocks noChangeArrowheads="1"/>
        </xdr:cNvSpPr>
      </xdr:nvSpPr>
      <xdr:spPr>
        <a:xfrm>
          <a:off x="2047875" y="5324475"/>
          <a:ext cx="7620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30</xdr:row>
      <xdr:rowOff>504825</xdr:rowOff>
    </xdr:from>
    <xdr:to>
      <xdr:col>5</xdr:col>
      <xdr:colOff>133350</xdr:colOff>
      <xdr:row>31</xdr:row>
      <xdr:rowOff>28575</xdr:rowOff>
    </xdr:to>
    <xdr:sp>
      <xdr:nvSpPr>
        <xdr:cNvPr id="3" name="Testo 3"/>
        <xdr:cNvSpPr txBox="1">
          <a:spLocks noChangeArrowheads="1"/>
        </xdr:cNvSpPr>
      </xdr:nvSpPr>
      <xdr:spPr>
        <a:xfrm>
          <a:off x="3295650" y="5314950"/>
          <a:ext cx="104775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30</xdr:row>
      <xdr:rowOff>495300</xdr:rowOff>
    </xdr:from>
    <xdr:to>
      <xdr:col>7</xdr:col>
      <xdr:colOff>114300</xdr:colOff>
      <xdr:row>31</xdr:row>
      <xdr:rowOff>28575</xdr:rowOff>
    </xdr:to>
    <xdr:sp>
      <xdr:nvSpPr>
        <xdr:cNvPr id="4" name="Testo 4"/>
        <xdr:cNvSpPr txBox="1">
          <a:spLocks noChangeArrowheads="1"/>
        </xdr:cNvSpPr>
      </xdr:nvSpPr>
      <xdr:spPr>
        <a:xfrm>
          <a:off x="4505325" y="5305425"/>
          <a:ext cx="9525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57150</xdr:rowOff>
    </xdr:from>
    <xdr:to>
      <xdr:col>0</xdr:col>
      <xdr:colOff>561975</xdr:colOff>
      <xdr:row>31</xdr:row>
      <xdr:rowOff>95250</xdr:rowOff>
    </xdr:to>
    <xdr:sp>
      <xdr:nvSpPr>
        <xdr:cNvPr id="5" name="Testo 6"/>
        <xdr:cNvSpPr txBox="1">
          <a:spLocks noChangeArrowheads="1"/>
        </xdr:cNvSpPr>
      </xdr:nvSpPr>
      <xdr:spPr>
        <a:xfrm>
          <a:off x="0" y="4867275"/>
          <a:ext cx="56197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ANNI (a)</a:t>
          </a:r>
        </a:p>
      </xdr:txBody>
    </xdr:sp>
    <xdr:clientData/>
  </xdr:twoCellAnchor>
  <xdr:twoCellAnchor>
    <xdr:from>
      <xdr:col>0</xdr:col>
      <xdr:colOff>676275</xdr:colOff>
      <xdr:row>11</xdr:row>
      <xdr:rowOff>0</xdr:rowOff>
    </xdr:from>
    <xdr:to>
      <xdr:col>8</xdr:col>
      <xdr:colOff>581025</xdr:colOff>
      <xdr:row>13</xdr:row>
      <xdr:rowOff>57150</xdr:rowOff>
    </xdr:to>
    <xdr:sp>
      <xdr:nvSpPr>
        <xdr:cNvPr id="6" name="Testo 7"/>
        <xdr:cNvSpPr txBox="1">
          <a:spLocks noChangeArrowheads="1"/>
        </xdr:cNvSpPr>
      </xdr:nvSpPr>
      <xdr:spPr>
        <a:xfrm>
          <a:off x="676275" y="1524000"/>
          <a:ext cx="50006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esauriti di separazione personale dei coniugi e di scioglimento e cessazione degli effetti civili del matrimonio</a:t>
          </a:r>
        </a:p>
      </xdr:txBody>
    </xdr:sp>
    <xdr:clientData/>
  </xdr:twoCellAnchor>
  <xdr:twoCellAnchor>
    <xdr:from>
      <xdr:col>1</xdr:col>
      <xdr:colOff>9525</xdr:colOff>
      <xdr:row>15</xdr:row>
      <xdr:rowOff>76200</xdr:rowOff>
    </xdr:from>
    <xdr:to>
      <xdr:col>1</xdr:col>
      <xdr:colOff>581025</xdr:colOff>
      <xdr:row>17</xdr:row>
      <xdr:rowOff>381000</xdr:rowOff>
    </xdr:to>
    <xdr:sp>
      <xdr:nvSpPr>
        <xdr:cNvPr id="7" name="Testo 8"/>
        <xdr:cNvSpPr txBox="1">
          <a:spLocks noChangeArrowheads="1"/>
        </xdr:cNvSpPr>
      </xdr:nvSpPr>
      <xdr:spPr>
        <a:xfrm>
          <a:off x="809625" y="2381250"/>
          <a:ext cx="57150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 esauriti senza separazione</a:t>
          </a:r>
        </a:p>
      </xdr:txBody>
    </xdr:sp>
    <xdr:clientData/>
  </xdr:twoCellAnchor>
  <xdr:twoCellAnchor>
    <xdr:from>
      <xdr:col>5</xdr:col>
      <xdr:colOff>0</xdr:colOff>
      <xdr:row>15</xdr:row>
      <xdr:rowOff>28575</xdr:rowOff>
    </xdr:from>
    <xdr:to>
      <xdr:col>6</xdr:col>
      <xdr:colOff>0</xdr:colOff>
      <xdr:row>17</xdr:row>
      <xdr:rowOff>400050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3267075" y="2333625"/>
          <a:ext cx="609600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 esauriti senza sentenza di scioglimento o cessazione</a:t>
          </a:r>
        </a:p>
      </xdr:txBody>
    </xdr:sp>
    <xdr:clientData/>
  </xdr:twoCellAnchor>
  <xdr:twoCellAnchor>
    <xdr:from>
      <xdr:col>2</xdr:col>
      <xdr:colOff>28575</xdr:colOff>
      <xdr:row>15</xdr:row>
      <xdr:rowOff>38100</xdr:rowOff>
    </xdr:from>
    <xdr:to>
      <xdr:col>5</xdr:col>
      <xdr:colOff>0</xdr:colOff>
      <xdr:row>16</xdr:row>
      <xdr:rowOff>95250</xdr:rowOff>
    </xdr:to>
    <xdr:sp>
      <xdr:nvSpPr>
        <xdr:cNvPr id="9" name="Testo 11"/>
        <xdr:cNvSpPr txBox="1">
          <a:spLocks noChangeArrowheads="1"/>
        </xdr:cNvSpPr>
      </xdr:nvSpPr>
      <xdr:spPr>
        <a:xfrm>
          <a:off x="1438275" y="2343150"/>
          <a:ext cx="18288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Esauriti con separazione</a:t>
          </a:r>
        </a:p>
      </xdr:txBody>
    </xdr:sp>
    <xdr:clientData/>
  </xdr:twoCellAnchor>
  <xdr:twoCellAnchor>
    <xdr:from>
      <xdr:col>3</xdr:col>
      <xdr:colOff>0</xdr:colOff>
      <xdr:row>30</xdr:row>
      <xdr:rowOff>485775</xdr:rowOff>
    </xdr:from>
    <xdr:to>
      <xdr:col>3</xdr:col>
      <xdr:colOff>104775</xdr:colOff>
      <xdr:row>31</xdr:row>
      <xdr:rowOff>47625</xdr:rowOff>
    </xdr:to>
    <xdr:sp>
      <xdr:nvSpPr>
        <xdr:cNvPr id="10" name="Testo 2"/>
        <xdr:cNvSpPr txBox="1">
          <a:spLocks noChangeArrowheads="1"/>
        </xdr:cNvSpPr>
      </xdr:nvSpPr>
      <xdr:spPr>
        <a:xfrm>
          <a:off x="2047875" y="5295900"/>
          <a:ext cx="10477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30</xdr:row>
      <xdr:rowOff>504825</xdr:rowOff>
    </xdr:from>
    <xdr:to>
      <xdr:col>5</xdr:col>
      <xdr:colOff>133350</xdr:colOff>
      <xdr:row>31</xdr:row>
      <xdr:rowOff>28575</xdr:rowOff>
    </xdr:to>
    <xdr:sp>
      <xdr:nvSpPr>
        <xdr:cNvPr id="11" name="Testo 3"/>
        <xdr:cNvSpPr txBox="1">
          <a:spLocks noChangeArrowheads="1"/>
        </xdr:cNvSpPr>
      </xdr:nvSpPr>
      <xdr:spPr>
        <a:xfrm>
          <a:off x="3295650" y="5314950"/>
          <a:ext cx="104775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30</xdr:row>
      <xdr:rowOff>495300</xdr:rowOff>
    </xdr:from>
    <xdr:to>
      <xdr:col>7</xdr:col>
      <xdr:colOff>114300</xdr:colOff>
      <xdr:row>31</xdr:row>
      <xdr:rowOff>28575</xdr:rowOff>
    </xdr:to>
    <xdr:sp>
      <xdr:nvSpPr>
        <xdr:cNvPr id="12" name="Testo 4"/>
        <xdr:cNvSpPr txBox="1">
          <a:spLocks noChangeArrowheads="1"/>
        </xdr:cNvSpPr>
      </xdr:nvSpPr>
      <xdr:spPr>
        <a:xfrm>
          <a:off x="4505325" y="5305425"/>
          <a:ext cx="9525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27</xdr:row>
      <xdr:rowOff>9525</xdr:rowOff>
    </xdr:from>
    <xdr:to>
      <xdr:col>8</xdr:col>
      <xdr:colOff>552450</xdr:colOff>
      <xdr:row>29</xdr:row>
      <xdr:rowOff>19050</xdr:rowOff>
    </xdr:to>
    <xdr:sp>
      <xdr:nvSpPr>
        <xdr:cNvPr id="13" name="Testo 5"/>
        <xdr:cNvSpPr txBox="1">
          <a:spLocks noChangeArrowheads="1"/>
        </xdr:cNvSpPr>
      </xdr:nvSpPr>
      <xdr:spPr>
        <a:xfrm flipV="1">
          <a:off x="828675" y="4305300"/>
          <a:ext cx="481965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secondo la specie dei titoli di credito e la forma giuridica dei protestati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twoCellAnchor>
  <xdr:twoCellAnchor>
    <xdr:from>
      <xdr:col>0</xdr:col>
      <xdr:colOff>0</xdr:colOff>
      <xdr:row>30</xdr:row>
      <xdr:rowOff>57150</xdr:rowOff>
    </xdr:from>
    <xdr:to>
      <xdr:col>0</xdr:col>
      <xdr:colOff>561975</xdr:colOff>
      <xdr:row>31</xdr:row>
      <xdr:rowOff>95250</xdr:rowOff>
    </xdr:to>
    <xdr:sp>
      <xdr:nvSpPr>
        <xdr:cNvPr id="14" name="Testo 6"/>
        <xdr:cNvSpPr txBox="1">
          <a:spLocks noChangeArrowheads="1"/>
        </xdr:cNvSpPr>
      </xdr:nvSpPr>
      <xdr:spPr>
        <a:xfrm>
          <a:off x="0" y="4867275"/>
          <a:ext cx="56197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ANNI (a)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342900</xdr:colOff>
      <xdr:row>3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48577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ANNI</a:t>
          </a:r>
        </a:p>
      </xdr:txBody>
    </xdr:sp>
    <xdr:clientData/>
  </xdr:twoCellAnchor>
  <xdr:twoCellAnchor>
    <xdr:from>
      <xdr:col>9</xdr:col>
      <xdr:colOff>200025</xdr:colOff>
      <xdr:row>2</xdr:row>
      <xdr:rowOff>28575</xdr:rowOff>
    </xdr:from>
    <xdr:to>
      <xdr:col>9</xdr:col>
      <xdr:colOff>723900</xdr:colOff>
      <xdr:row>3</xdr:row>
      <xdr:rowOff>485775</xdr:rowOff>
    </xdr:to>
    <xdr:sp>
      <xdr:nvSpPr>
        <xdr:cNvPr id="2" name="Testo 3"/>
        <xdr:cNvSpPr txBox="1">
          <a:spLocks noChangeArrowheads="1"/>
        </xdr:cNvSpPr>
      </xdr:nvSpPr>
      <xdr:spPr>
        <a:xfrm>
          <a:off x="5181600" y="342900"/>
          <a:ext cx="5238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 generale</a:t>
          </a:r>
        </a:p>
      </xdr:txBody>
    </xdr:sp>
    <xdr:clientData/>
  </xdr:twoCellAnchor>
  <xdr:twoCellAnchor>
    <xdr:from>
      <xdr:col>1</xdr:col>
      <xdr:colOff>47625</xdr:colOff>
      <xdr:row>2</xdr:row>
      <xdr:rowOff>28575</xdr:rowOff>
    </xdr:from>
    <xdr:to>
      <xdr:col>1</xdr:col>
      <xdr:colOff>542925</xdr:colOff>
      <xdr:row>3</xdr:row>
      <xdr:rowOff>485775</xdr:rowOff>
    </xdr:to>
    <xdr:sp>
      <xdr:nvSpPr>
        <xdr:cNvPr id="3" name="Testo 4"/>
        <xdr:cNvSpPr txBox="1">
          <a:spLocks noChangeArrowheads="1"/>
        </xdr:cNvSpPr>
      </xdr:nvSpPr>
      <xdr:spPr>
        <a:xfrm>
          <a:off x="409575" y="342900"/>
          <a:ext cx="4953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Ditte
individuali</a:t>
          </a:r>
        </a:p>
      </xdr:txBody>
    </xdr:sp>
    <xdr:clientData/>
  </xdr:twoCellAnchor>
  <xdr:twoCellAnchor>
    <xdr:from>
      <xdr:col>2</xdr:col>
      <xdr:colOff>47625</xdr:colOff>
      <xdr:row>2</xdr:row>
      <xdr:rowOff>28575</xdr:rowOff>
    </xdr:from>
    <xdr:to>
      <xdr:col>2</xdr:col>
      <xdr:colOff>571500</xdr:colOff>
      <xdr:row>3</xdr:row>
      <xdr:rowOff>485775</xdr:rowOff>
    </xdr:to>
    <xdr:sp>
      <xdr:nvSpPr>
        <xdr:cNvPr id="4" name="Testo 5"/>
        <xdr:cNvSpPr txBox="1">
          <a:spLocks noChangeArrowheads="1"/>
        </xdr:cNvSpPr>
      </xdr:nvSpPr>
      <xdr:spPr>
        <a:xfrm>
          <a:off x="952500" y="342900"/>
          <a:ext cx="5238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Società
di fatto</a:t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314325</xdr:colOff>
      <xdr:row>3</xdr:row>
      <xdr:rowOff>495300</xdr:rowOff>
    </xdr:to>
    <xdr:sp>
      <xdr:nvSpPr>
        <xdr:cNvPr id="5" name="Testo 6"/>
        <xdr:cNvSpPr txBox="1">
          <a:spLocks noChangeArrowheads="1"/>
        </xdr:cNvSpPr>
      </xdr:nvSpPr>
      <xdr:spPr>
        <a:xfrm>
          <a:off x="0" y="333375"/>
          <a:ext cx="3143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ANNI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39</xdr:row>
      <xdr:rowOff>85725</xdr:rowOff>
    </xdr:from>
    <xdr:to>
      <xdr:col>7</xdr:col>
      <xdr:colOff>371475</xdr:colOff>
      <xdr:row>40</xdr:row>
      <xdr:rowOff>85725</xdr:rowOff>
    </xdr:to>
    <xdr:sp>
      <xdr:nvSpPr>
        <xdr:cNvPr id="1" name="Testo 7"/>
        <xdr:cNvSpPr txBox="1">
          <a:spLocks noChangeArrowheads="1"/>
        </xdr:cNvSpPr>
      </xdr:nvSpPr>
      <xdr:spPr>
        <a:xfrm>
          <a:off x="4457700" y="5591175"/>
          <a:ext cx="1714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161925</xdr:colOff>
      <xdr:row>50</xdr:row>
      <xdr:rowOff>95250</xdr:rowOff>
    </xdr:from>
    <xdr:to>
      <xdr:col>4</xdr:col>
      <xdr:colOff>361950</xdr:colOff>
      <xdr:row>51</xdr:row>
      <xdr:rowOff>85725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3009900" y="7000875"/>
          <a:ext cx="200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152400</xdr:colOff>
      <xdr:row>39</xdr:row>
      <xdr:rowOff>76200</xdr:rowOff>
    </xdr:from>
    <xdr:to>
      <xdr:col>5</xdr:col>
      <xdr:colOff>0</xdr:colOff>
      <xdr:row>40</xdr:row>
      <xdr:rowOff>76200</xdr:rowOff>
    </xdr:to>
    <xdr:sp>
      <xdr:nvSpPr>
        <xdr:cNvPr id="3" name="Testo 16"/>
        <xdr:cNvSpPr txBox="1">
          <a:spLocks noChangeArrowheads="1"/>
        </xdr:cNvSpPr>
      </xdr:nvSpPr>
      <xdr:spPr>
        <a:xfrm>
          <a:off x="3000375" y="5581650"/>
          <a:ext cx="2286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1352550</xdr:colOff>
      <xdr:row>39</xdr:row>
      <xdr:rowOff>47625</xdr:rowOff>
    </xdr:from>
    <xdr:to>
      <xdr:col>1</xdr:col>
      <xdr:colOff>266700</xdr:colOff>
      <xdr:row>40</xdr:row>
      <xdr:rowOff>85725</xdr:rowOff>
    </xdr:to>
    <xdr:sp>
      <xdr:nvSpPr>
        <xdr:cNvPr id="4" name="Testo 15"/>
        <xdr:cNvSpPr txBox="1">
          <a:spLocks noChangeArrowheads="1"/>
        </xdr:cNvSpPr>
      </xdr:nvSpPr>
      <xdr:spPr>
        <a:xfrm>
          <a:off x="1352550" y="5553075"/>
          <a:ext cx="4667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161925</xdr:colOff>
      <xdr:row>50</xdr:row>
      <xdr:rowOff>95250</xdr:rowOff>
    </xdr:from>
    <xdr:to>
      <xdr:col>7</xdr:col>
      <xdr:colOff>361950</xdr:colOff>
      <xdr:row>51</xdr:row>
      <xdr:rowOff>85725</xdr:rowOff>
    </xdr:to>
    <xdr:sp>
      <xdr:nvSpPr>
        <xdr:cNvPr id="5" name="Testo 9"/>
        <xdr:cNvSpPr txBox="1">
          <a:spLocks noChangeArrowheads="1"/>
        </xdr:cNvSpPr>
      </xdr:nvSpPr>
      <xdr:spPr>
        <a:xfrm>
          <a:off x="4419600" y="7000875"/>
          <a:ext cx="200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0</xdr:colOff>
      <xdr:row>44</xdr:row>
      <xdr:rowOff>95250</xdr:rowOff>
    </xdr:from>
    <xdr:to>
      <xdr:col>10</xdr:col>
      <xdr:colOff>0</xdr:colOff>
      <xdr:row>45</xdr:row>
      <xdr:rowOff>85725</xdr:rowOff>
    </xdr:to>
    <xdr:sp>
      <xdr:nvSpPr>
        <xdr:cNvPr id="6" name="Testo 9"/>
        <xdr:cNvSpPr txBox="1">
          <a:spLocks noChangeArrowheads="1"/>
        </xdr:cNvSpPr>
      </xdr:nvSpPr>
      <xdr:spPr>
        <a:xfrm>
          <a:off x="5715000" y="6267450"/>
          <a:ext cx="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85725</xdr:rowOff>
    </xdr:from>
    <xdr:to>
      <xdr:col>0</xdr:col>
      <xdr:colOff>1304925</xdr:colOff>
      <xdr:row>3</xdr:row>
      <xdr:rowOff>95250</xdr:rowOff>
    </xdr:to>
    <xdr:sp>
      <xdr:nvSpPr>
        <xdr:cNvPr id="1" name="Testo 2"/>
        <xdr:cNvSpPr txBox="1">
          <a:spLocks noChangeArrowheads="1"/>
        </xdr:cNvSpPr>
      </xdr:nvSpPr>
      <xdr:spPr>
        <a:xfrm>
          <a:off x="0" y="428625"/>
          <a:ext cx="13049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UFFICI</a:t>
          </a:r>
        </a:p>
      </xdr:txBody>
    </xdr:sp>
    <xdr:clientData/>
  </xdr:twoCellAnchor>
  <xdr:twoCellAnchor>
    <xdr:from>
      <xdr:col>4</xdr:col>
      <xdr:colOff>57150</xdr:colOff>
      <xdr:row>2</xdr:row>
      <xdr:rowOff>114300</xdr:rowOff>
    </xdr:from>
    <xdr:to>
      <xdr:col>4</xdr:col>
      <xdr:colOff>95250</xdr:colOff>
      <xdr:row>3</xdr:row>
      <xdr:rowOff>95250</xdr:rowOff>
    </xdr:to>
    <xdr:sp>
      <xdr:nvSpPr>
        <xdr:cNvPr id="2" name="Testo 1"/>
        <xdr:cNvSpPr txBox="1">
          <a:spLocks noChangeArrowheads="1"/>
        </xdr:cNvSpPr>
      </xdr:nvSpPr>
      <xdr:spPr>
        <a:xfrm flipH="1">
          <a:off x="2962275" y="457200"/>
          <a:ext cx="381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85725</xdr:rowOff>
    </xdr:from>
    <xdr:to>
      <xdr:col>0</xdr:col>
      <xdr:colOff>1304925</xdr:colOff>
      <xdr:row>3</xdr:row>
      <xdr:rowOff>95250</xdr:rowOff>
    </xdr:to>
    <xdr:sp>
      <xdr:nvSpPr>
        <xdr:cNvPr id="3" name="Testo 2"/>
        <xdr:cNvSpPr txBox="1">
          <a:spLocks noChangeArrowheads="1"/>
        </xdr:cNvSpPr>
      </xdr:nvSpPr>
      <xdr:spPr>
        <a:xfrm>
          <a:off x="0" y="428625"/>
          <a:ext cx="13049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UFFICI</a:t>
          </a:r>
        </a:p>
      </xdr:txBody>
    </xdr:sp>
    <xdr:clientData/>
  </xdr:twoCellAnchor>
  <xdr:twoCellAnchor>
    <xdr:from>
      <xdr:col>0</xdr:col>
      <xdr:colOff>704850</xdr:colOff>
      <xdr:row>17</xdr:row>
      <xdr:rowOff>38100</xdr:rowOff>
    </xdr:from>
    <xdr:to>
      <xdr:col>5</xdr:col>
      <xdr:colOff>447675</xdr:colOff>
      <xdr:row>18</xdr:row>
      <xdr:rowOff>57150</xdr:rowOff>
    </xdr:to>
    <xdr:sp>
      <xdr:nvSpPr>
        <xdr:cNvPr id="4" name="Testo 1"/>
        <xdr:cNvSpPr txBox="1">
          <a:spLocks noChangeArrowheads="1"/>
        </xdr:cNvSpPr>
      </xdr:nvSpPr>
      <xdr:spPr>
        <a:xfrm>
          <a:off x="704850" y="2266950"/>
          <a:ext cx="27432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Atti notarili, convenzioni e protesti  per regione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2</xdr:row>
      <xdr:rowOff>123825</xdr:rowOff>
    </xdr:from>
    <xdr:to>
      <xdr:col>2</xdr:col>
      <xdr:colOff>333375</xdr:colOff>
      <xdr:row>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09675" y="447675"/>
          <a:ext cx="3429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showGridLines="0" workbookViewId="0" topLeftCell="A78">
      <selection activeCell="D78" sqref="D78"/>
    </sheetView>
  </sheetViews>
  <sheetFormatPr defaultColWidth="9.140625" defaultRowHeight="12.75"/>
  <cols>
    <col min="1" max="1" width="17.421875" style="50" customWidth="1"/>
    <col min="2" max="7" width="7.57421875" style="50" customWidth="1"/>
    <col min="8" max="9" width="7.7109375" style="50" customWidth="1"/>
    <col min="10" max="10" width="7.7109375" style="8" customWidth="1"/>
    <col min="11" max="16384" width="9.140625" style="50" customWidth="1"/>
  </cols>
  <sheetData>
    <row r="1" spans="1:10" s="97" customFormat="1" ht="30" customHeigh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116"/>
    </row>
    <row r="2" spans="1:10" s="99" customFormat="1" ht="10.5" customHeight="1">
      <c r="A2" s="98" t="s">
        <v>1</v>
      </c>
      <c r="J2" s="47"/>
    </row>
    <row r="3" ht="9.75" customHeight="1">
      <c r="A3" s="100" t="s">
        <v>2</v>
      </c>
    </row>
    <row r="4" spans="1:10" ht="12" customHeight="1">
      <c r="A4" s="101" t="s">
        <v>3</v>
      </c>
      <c r="B4" s="101"/>
      <c r="C4" s="101"/>
      <c r="D4" s="101"/>
      <c r="E4" s="101"/>
      <c r="F4" s="101"/>
      <c r="G4" s="101"/>
      <c r="H4" s="101"/>
      <c r="I4" s="101"/>
      <c r="J4" s="31"/>
    </row>
    <row r="5" spans="2:10" s="8" customFormat="1" ht="9">
      <c r="B5" s="102" t="s">
        <v>66</v>
      </c>
      <c r="C5" s="102"/>
      <c r="D5" s="102"/>
      <c r="E5" s="102" t="s">
        <v>67</v>
      </c>
      <c r="F5" s="102"/>
      <c r="G5" s="102"/>
      <c r="H5" s="102" t="s">
        <v>68</v>
      </c>
      <c r="I5" s="102"/>
      <c r="J5" s="102"/>
    </row>
    <row r="6" spans="1:10" s="8" customFormat="1" ht="9">
      <c r="A6" s="31"/>
      <c r="B6" s="110">
        <v>1998</v>
      </c>
      <c r="C6" s="110">
        <v>1999</v>
      </c>
      <c r="D6" s="111">
        <v>2000</v>
      </c>
      <c r="E6" s="110">
        <v>1998</v>
      </c>
      <c r="F6" s="110">
        <v>1999</v>
      </c>
      <c r="G6" s="111">
        <v>2000</v>
      </c>
      <c r="H6" s="110">
        <v>1998</v>
      </c>
      <c r="I6" s="110">
        <v>1999</v>
      </c>
      <c r="J6" s="111">
        <v>2000</v>
      </c>
    </row>
    <row r="7" spans="1:10" s="103" customFormat="1" ht="19.5" customHeight="1">
      <c r="A7" s="29"/>
      <c r="B7" s="131" t="s">
        <v>4</v>
      </c>
      <c r="C7" s="131"/>
      <c r="D7" s="131"/>
      <c r="E7" s="131"/>
      <c r="F7" s="131"/>
      <c r="G7" s="131"/>
      <c r="H7" s="131"/>
      <c r="I7" s="131"/>
      <c r="J7" s="131"/>
    </row>
    <row r="8" spans="1:10" s="8" customFormat="1" ht="9">
      <c r="A8" s="8" t="s">
        <v>5</v>
      </c>
      <c r="B8" s="19">
        <v>380710</v>
      </c>
      <c r="C8" s="19">
        <v>434938</v>
      </c>
      <c r="D8" s="8">
        <v>438866</v>
      </c>
      <c r="E8" s="19">
        <v>310676</v>
      </c>
      <c r="F8" s="19">
        <v>340701</v>
      </c>
      <c r="G8" s="8">
        <v>396529</v>
      </c>
      <c r="H8" s="8">
        <v>275842</v>
      </c>
      <c r="I8" s="8">
        <v>369234</v>
      </c>
      <c r="J8" s="8">
        <v>463875</v>
      </c>
    </row>
    <row r="9" spans="1:10" s="8" customFormat="1" ht="9">
      <c r="A9" s="8" t="s">
        <v>47</v>
      </c>
      <c r="B9" s="19">
        <v>782943</v>
      </c>
      <c r="C9" s="19">
        <v>378636</v>
      </c>
      <c r="D9" s="19" t="s">
        <v>6</v>
      </c>
      <c r="E9" s="19">
        <v>763745</v>
      </c>
      <c r="F9" s="19">
        <v>360054</v>
      </c>
      <c r="G9" s="19" t="s">
        <v>6</v>
      </c>
      <c r="H9" s="19">
        <v>1779130</v>
      </c>
      <c r="I9" s="19" t="s">
        <v>6</v>
      </c>
      <c r="J9" s="19" t="s">
        <v>6</v>
      </c>
    </row>
    <row r="10" spans="1:10" s="8" customFormat="1" ht="9">
      <c r="A10" s="8" t="s">
        <v>69</v>
      </c>
      <c r="B10" s="19">
        <v>282608</v>
      </c>
      <c r="C10" s="19">
        <v>722897</v>
      </c>
      <c r="D10" s="8">
        <v>876142</v>
      </c>
      <c r="E10" s="19">
        <v>370257</v>
      </c>
      <c r="F10" s="19">
        <v>788694</v>
      </c>
      <c r="G10" s="8">
        <v>1158568</v>
      </c>
      <c r="H10" s="8">
        <v>1186661</v>
      </c>
      <c r="I10" s="8">
        <v>2922923</v>
      </c>
      <c r="J10" s="8">
        <v>2713016</v>
      </c>
    </row>
    <row r="11" spans="1:10" s="8" customFormat="1" ht="9">
      <c r="A11" s="8" t="s">
        <v>8</v>
      </c>
      <c r="B11" s="19">
        <v>3104</v>
      </c>
      <c r="C11" s="19">
        <v>3027</v>
      </c>
      <c r="D11" s="8">
        <v>2536</v>
      </c>
      <c r="E11" s="19">
        <v>4372</v>
      </c>
      <c r="F11" s="19">
        <v>4074</v>
      </c>
      <c r="G11" s="8">
        <v>2992</v>
      </c>
      <c r="H11" s="8">
        <v>10376</v>
      </c>
      <c r="I11" s="8">
        <v>9159</v>
      </c>
      <c r="J11" s="8">
        <v>8290</v>
      </c>
    </row>
    <row r="12" spans="1:10" s="103" customFormat="1" ht="19.5" customHeight="1">
      <c r="A12" s="29"/>
      <c r="B12" s="29" t="s">
        <v>9</v>
      </c>
      <c r="C12" s="29"/>
      <c r="D12" s="29"/>
      <c r="E12" s="29"/>
      <c r="F12" s="29"/>
      <c r="G12" s="29"/>
      <c r="H12" s="29"/>
      <c r="I12" s="29"/>
      <c r="J12" s="29"/>
    </row>
    <row r="13" spans="1:10" s="8" customFormat="1" ht="9">
      <c r="A13" s="8" t="s">
        <v>7</v>
      </c>
      <c r="B13" s="8">
        <v>70534</v>
      </c>
      <c r="C13" s="8">
        <v>65496</v>
      </c>
      <c r="D13" s="8">
        <v>7941</v>
      </c>
      <c r="E13" s="8">
        <v>68434</v>
      </c>
      <c r="F13" s="8">
        <v>77805</v>
      </c>
      <c r="G13" s="8">
        <v>65170</v>
      </c>
      <c r="H13" s="8">
        <v>190769</v>
      </c>
      <c r="I13" s="8">
        <v>180503</v>
      </c>
      <c r="J13" s="8">
        <v>126119</v>
      </c>
    </row>
    <row r="14" spans="1:10" s="8" customFormat="1" ht="9">
      <c r="A14" s="8" t="s">
        <v>8</v>
      </c>
      <c r="B14" s="8">
        <v>27551</v>
      </c>
      <c r="C14" s="8">
        <v>30830</v>
      </c>
      <c r="D14" s="8">
        <v>81280</v>
      </c>
      <c r="E14" s="8">
        <v>30473</v>
      </c>
      <c r="F14" s="8">
        <v>31331</v>
      </c>
      <c r="G14" s="8">
        <v>38798</v>
      </c>
      <c r="H14" s="8">
        <v>77844</v>
      </c>
      <c r="I14" s="8">
        <v>77531</v>
      </c>
      <c r="J14" s="8">
        <v>118012</v>
      </c>
    </row>
    <row r="15" spans="1:10" s="8" customFormat="1" ht="9">
      <c r="A15" s="8" t="s">
        <v>70</v>
      </c>
      <c r="B15" s="8">
        <v>21147</v>
      </c>
      <c r="C15" s="8">
        <v>22876</v>
      </c>
      <c r="D15" s="8">
        <v>25369</v>
      </c>
      <c r="E15" s="8">
        <v>14650</v>
      </c>
      <c r="F15" s="8">
        <v>17196</v>
      </c>
      <c r="G15" s="8">
        <v>19302</v>
      </c>
      <c r="H15" s="8">
        <v>42048</v>
      </c>
      <c r="I15" s="8">
        <v>47709</v>
      </c>
      <c r="J15" s="8">
        <v>53776</v>
      </c>
    </row>
    <row r="16" spans="1:10" s="8" customFormat="1" ht="9">
      <c r="A16" s="31"/>
      <c r="B16" s="31"/>
      <c r="C16" s="31"/>
      <c r="D16" s="31"/>
      <c r="E16" s="31"/>
      <c r="F16" s="31"/>
      <c r="G16" s="31"/>
      <c r="H16" s="31"/>
      <c r="I16" s="31"/>
      <c r="J16" s="31"/>
    </row>
    <row r="17" spans="1:10" s="8" customFormat="1" ht="9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</row>
    <row r="18" s="8" customFormat="1" ht="9"/>
    <row r="19" s="8" customFormat="1" ht="9"/>
    <row r="20" s="8" customFormat="1" ht="9"/>
    <row r="21" s="8" customFormat="1" ht="11.25" customHeight="1"/>
    <row r="22" spans="1:8" s="47" customFormat="1" ht="12.75" customHeight="1">
      <c r="A22" s="105" t="s">
        <v>10</v>
      </c>
      <c r="B22" s="105"/>
      <c r="C22" s="105"/>
      <c r="D22" s="105"/>
      <c r="E22" s="105"/>
      <c r="F22" s="105"/>
      <c r="G22" s="105"/>
      <c r="H22" s="105"/>
    </row>
    <row r="23" spans="1:8" ht="12.75">
      <c r="A23" s="99" t="s">
        <v>11</v>
      </c>
      <c r="B23" s="100"/>
      <c r="C23" s="100"/>
      <c r="D23" s="100"/>
      <c r="E23" s="100"/>
      <c r="F23" s="100"/>
      <c r="G23" s="100"/>
      <c r="H23" s="100"/>
    </row>
    <row r="24" spans="1:10" ht="12" customHeight="1">
      <c r="A24" s="101" t="s">
        <v>3</v>
      </c>
      <c r="B24" s="101"/>
      <c r="C24" s="101"/>
      <c r="D24" s="101"/>
      <c r="E24" s="101"/>
      <c r="F24" s="101"/>
      <c r="G24" s="101"/>
      <c r="H24" s="101"/>
      <c r="I24" s="101"/>
      <c r="J24" s="31"/>
    </row>
    <row r="25" spans="2:10" s="8" customFormat="1" ht="10.5" customHeight="1">
      <c r="B25" s="106" t="s">
        <v>66</v>
      </c>
      <c r="C25" s="106"/>
      <c r="D25" s="106"/>
      <c r="E25" s="106" t="s">
        <v>67</v>
      </c>
      <c r="F25" s="106"/>
      <c r="G25" s="102"/>
      <c r="H25" s="106" t="s">
        <v>68</v>
      </c>
      <c r="I25" s="102"/>
      <c r="J25" s="102"/>
    </row>
    <row r="26" spans="1:10" s="8" customFormat="1" ht="10.5" customHeight="1">
      <c r="A26" s="31"/>
      <c r="B26" s="110">
        <v>1998</v>
      </c>
      <c r="C26" s="110">
        <v>1999</v>
      </c>
      <c r="D26" s="112">
        <v>2000</v>
      </c>
      <c r="E26" s="110">
        <v>1998</v>
      </c>
      <c r="F26" s="110">
        <v>1999</v>
      </c>
      <c r="G26" s="112">
        <v>2000</v>
      </c>
      <c r="H26" s="110">
        <v>1998</v>
      </c>
      <c r="I26" s="110">
        <v>1999</v>
      </c>
      <c r="J26" s="112">
        <v>2000</v>
      </c>
    </row>
    <row r="27" spans="1:10" s="8" customFormat="1" ht="19.5" customHeight="1">
      <c r="A27" s="29" t="s">
        <v>4</v>
      </c>
      <c r="B27" s="30"/>
      <c r="C27" s="30"/>
      <c r="D27" s="30"/>
      <c r="E27" s="30"/>
      <c r="F27" s="30"/>
      <c r="G27" s="30"/>
      <c r="H27" s="30"/>
      <c r="I27" s="30"/>
      <c r="J27" s="30"/>
    </row>
    <row r="28" spans="1:10" s="8" customFormat="1" ht="9" customHeight="1">
      <c r="A28" s="8" t="s">
        <v>12</v>
      </c>
      <c r="B28" s="8">
        <v>173681</v>
      </c>
      <c r="C28" s="8">
        <v>166655</v>
      </c>
      <c r="D28" s="8">
        <v>157730</v>
      </c>
      <c r="E28" s="8">
        <v>191657</v>
      </c>
      <c r="F28" s="8">
        <v>172176</v>
      </c>
      <c r="G28" s="8">
        <v>154133</v>
      </c>
      <c r="H28" s="8">
        <v>319857</v>
      </c>
      <c r="I28" s="8">
        <v>313459</v>
      </c>
      <c r="J28" s="8">
        <v>320662</v>
      </c>
    </row>
    <row r="29" spans="1:10" s="8" customFormat="1" ht="9" customHeight="1">
      <c r="A29" s="8" t="s">
        <v>13</v>
      </c>
      <c r="B29" s="8">
        <v>307071</v>
      </c>
      <c r="C29" s="8">
        <v>302793</v>
      </c>
      <c r="D29" s="8">
        <v>235802</v>
      </c>
      <c r="E29" s="8">
        <v>301708</v>
      </c>
      <c r="F29" s="8">
        <v>320051</v>
      </c>
      <c r="G29" s="8">
        <v>302398</v>
      </c>
      <c r="H29" s="8">
        <v>864447</v>
      </c>
      <c r="I29" s="8">
        <v>946556</v>
      </c>
      <c r="J29" s="8">
        <v>783891</v>
      </c>
    </row>
    <row r="30" spans="1:10" s="22" customFormat="1" ht="9" customHeight="1">
      <c r="A30" s="22" t="s">
        <v>14</v>
      </c>
      <c r="B30" s="22">
        <f aca="true" t="shared" si="0" ref="B30:J30">SUM(B28:B29)</f>
        <v>480752</v>
      </c>
      <c r="C30" s="22">
        <f t="shared" si="0"/>
        <v>469448</v>
      </c>
      <c r="D30" s="22">
        <f t="shared" si="0"/>
        <v>393532</v>
      </c>
      <c r="E30" s="22">
        <f t="shared" si="0"/>
        <v>493365</v>
      </c>
      <c r="F30" s="22">
        <f t="shared" si="0"/>
        <v>492227</v>
      </c>
      <c r="G30" s="22">
        <f t="shared" si="0"/>
        <v>456531</v>
      </c>
      <c r="H30" s="22">
        <f t="shared" si="0"/>
        <v>1184304</v>
      </c>
      <c r="I30" s="22">
        <f t="shared" si="0"/>
        <v>1260015</v>
      </c>
      <c r="J30" s="47">
        <f t="shared" si="0"/>
        <v>1104553</v>
      </c>
    </row>
    <row r="31" spans="1:10" s="107" customFormat="1" ht="19.5" customHeight="1">
      <c r="A31" s="29" t="s">
        <v>15</v>
      </c>
      <c r="B31" s="29"/>
      <c r="C31" s="29"/>
      <c r="D31" s="29"/>
      <c r="E31" s="29"/>
      <c r="F31" s="29"/>
      <c r="G31" s="29"/>
      <c r="H31" s="29"/>
      <c r="I31" s="29"/>
      <c r="J31" s="29"/>
    </row>
    <row r="32" spans="1:10" ht="9" customHeight="1">
      <c r="A32" s="8" t="s">
        <v>12</v>
      </c>
      <c r="B32" s="8">
        <v>22166</v>
      </c>
      <c r="C32" s="8">
        <v>23412</v>
      </c>
      <c r="D32" s="8">
        <v>16168</v>
      </c>
      <c r="E32" s="8">
        <v>20739</v>
      </c>
      <c r="F32" s="8">
        <v>22138</v>
      </c>
      <c r="G32" s="8">
        <v>21116</v>
      </c>
      <c r="H32" s="8">
        <v>60296</v>
      </c>
      <c r="I32" s="8">
        <v>60399</v>
      </c>
      <c r="J32" s="8">
        <v>55965</v>
      </c>
    </row>
    <row r="33" spans="1:10" ht="9" customHeight="1">
      <c r="A33" s="8" t="s">
        <v>13</v>
      </c>
      <c r="B33" s="8">
        <v>32740</v>
      </c>
      <c r="C33" s="8">
        <v>30680</v>
      </c>
      <c r="D33" s="8">
        <v>29190</v>
      </c>
      <c r="E33" s="8">
        <v>32576</v>
      </c>
      <c r="F33" s="8">
        <v>33635</v>
      </c>
      <c r="G33" s="8">
        <v>34803</v>
      </c>
      <c r="H33" s="8">
        <v>85125</v>
      </c>
      <c r="I33" s="8">
        <v>83151</v>
      </c>
      <c r="J33" s="8">
        <v>79800</v>
      </c>
    </row>
    <row r="34" spans="1:10" s="75" customFormat="1" ht="9" customHeight="1">
      <c r="A34" s="22" t="s">
        <v>14</v>
      </c>
      <c r="B34" s="47">
        <f aca="true" t="shared" si="1" ref="B34:J34">SUM(B32:B33)</f>
        <v>54906</v>
      </c>
      <c r="C34" s="47">
        <f t="shared" si="1"/>
        <v>54092</v>
      </c>
      <c r="D34" s="47">
        <f t="shared" si="1"/>
        <v>45358</v>
      </c>
      <c r="E34" s="47">
        <f t="shared" si="1"/>
        <v>53315</v>
      </c>
      <c r="F34" s="47">
        <f t="shared" si="1"/>
        <v>55773</v>
      </c>
      <c r="G34" s="47">
        <f t="shared" si="1"/>
        <v>55919</v>
      </c>
      <c r="H34" s="47">
        <f t="shared" si="1"/>
        <v>145421</v>
      </c>
      <c r="I34" s="47">
        <f t="shared" si="1"/>
        <v>143550</v>
      </c>
      <c r="J34" s="47">
        <f t="shared" si="1"/>
        <v>135765</v>
      </c>
    </row>
    <row r="35" spans="1:10" ht="9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</row>
    <row r="36" ht="8.25" customHeight="1"/>
    <row r="37" ht="0.75" customHeight="1"/>
    <row r="38" ht="12.75" customHeight="1">
      <c r="A38" s="105" t="s">
        <v>16</v>
      </c>
    </row>
    <row r="39" spans="1:10" ht="7.5" customHeight="1">
      <c r="A39" s="101"/>
      <c r="B39" s="101"/>
      <c r="C39" s="101"/>
      <c r="D39" s="101"/>
      <c r="E39" s="101"/>
      <c r="F39" s="101"/>
      <c r="G39" s="101"/>
      <c r="H39" s="101"/>
      <c r="I39" s="101"/>
      <c r="J39" s="31"/>
    </row>
    <row r="40" spans="1:10" ht="10.5" customHeight="1">
      <c r="A40" s="108" t="s">
        <v>17</v>
      </c>
      <c r="B40" s="113"/>
      <c r="C40" s="113"/>
      <c r="D40" s="114"/>
      <c r="E40" s="115"/>
      <c r="F40" s="110">
        <v>1998</v>
      </c>
      <c r="G40" s="110"/>
      <c r="H40" s="112">
        <v>1999</v>
      </c>
      <c r="I40" s="115"/>
      <c r="J40" s="114">
        <v>2000</v>
      </c>
    </row>
    <row r="41" spans="1:10" ht="19.5" customHeight="1">
      <c r="A41" s="29" t="s">
        <v>18</v>
      </c>
      <c r="B41" s="30"/>
      <c r="C41" s="30"/>
      <c r="D41" s="30"/>
      <c r="E41" s="30"/>
      <c r="F41" s="30"/>
      <c r="G41" s="30"/>
      <c r="H41" s="30"/>
      <c r="I41" s="30"/>
      <c r="J41" s="30"/>
    </row>
    <row r="42" spans="1:10" ht="9" customHeight="1">
      <c r="A42" s="8" t="s">
        <v>19</v>
      </c>
      <c r="B42" s="8"/>
      <c r="C42" s="8"/>
      <c r="D42" s="8"/>
      <c r="E42" s="8"/>
      <c r="F42" s="8">
        <v>438997</v>
      </c>
      <c r="G42" s="8"/>
      <c r="H42" s="8">
        <v>410301</v>
      </c>
      <c r="J42" s="8">
        <v>396952</v>
      </c>
    </row>
    <row r="43" spans="1:10" ht="9" customHeight="1">
      <c r="A43" s="8" t="s">
        <v>20</v>
      </c>
      <c r="B43" s="8"/>
      <c r="C43" s="8"/>
      <c r="D43" s="8"/>
      <c r="E43" s="8"/>
      <c r="F43" s="8">
        <v>11631</v>
      </c>
      <c r="G43" s="8"/>
      <c r="H43" s="8">
        <v>12800</v>
      </c>
      <c r="J43" s="8">
        <v>11747</v>
      </c>
    </row>
    <row r="44" spans="1:10" ht="15" customHeight="1">
      <c r="A44" s="130" t="s">
        <v>21</v>
      </c>
      <c r="B44" s="130"/>
      <c r="C44" s="130"/>
      <c r="D44" s="130"/>
      <c r="E44" s="130"/>
      <c r="F44" s="130"/>
      <c r="G44" s="130"/>
      <c r="H44" s="130"/>
      <c r="I44" s="130"/>
      <c r="J44" s="130"/>
    </row>
    <row r="45" spans="1:10" ht="9" customHeight="1">
      <c r="A45" s="8" t="s">
        <v>22</v>
      </c>
      <c r="B45" s="8"/>
      <c r="C45" s="8"/>
      <c r="D45" s="8"/>
      <c r="E45" s="8"/>
      <c r="F45" s="8">
        <v>486203</v>
      </c>
      <c r="G45" s="8"/>
      <c r="H45" s="8">
        <v>207497</v>
      </c>
      <c r="J45" s="19" t="s">
        <v>6</v>
      </c>
    </row>
    <row r="46" spans="1:10" ht="9" customHeight="1">
      <c r="A46" s="8" t="s">
        <v>23</v>
      </c>
      <c r="B46" s="8"/>
      <c r="C46" s="8"/>
      <c r="D46" s="8"/>
      <c r="E46" s="8"/>
      <c r="F46" s="8">
        <v>550953</v>
      </c>
      <c r="G46" s="8"/>
      <c r="H46" s="8">
        <v>257384</v>
      </c>
      <c r="J46" s="19" t="s">
        <v>6</v>
      </c>
    </row>
    <row r="47" spans="1:10" ht="9" customHeight="1">
      <c r="A47" s="8" t="s">
        <v>24</v>
      </c>
      <c r="B47" s="8"/>
      <c r="C47" s="8"/>
      <c r="D47" s="8"/>
      <c r="E47" s="8"/>
      <c r="F47" s="8">
        <v>9367</v>
      </c>
      <c r="G47" s="8"/>
      <c r="H47" s="8">
        <v>4171</v>
      </c>
      <c r="J47" s="19" t="s">
        <v>6</v>
      </c>
    </row>
    <row r="48" spans="1:10" ht="9" customHeight="1">
      <c r="A48" s="8" t="s">
        <v>25</v>
      </c>
      <c r="B48" s="8"/>
      <c r="C48" s="8"/>
      <c r="D48" s="8"/>
      <c r="E48" s="8"/>
      <c r="F48" s="8">
        <v>652</v>
      </c>
      <c r="G48" s="8"/>
      <c r="H48" s="8">
        <v>193</v>
      </c>
      <c r="J48" s="19" t="s">
        <v>6</v>
      </c>
    </row>
    <row r="49" spans="1:10" ht="15" customHeight="1">
      <c r="A49" s="130" t="s">
        <v>26</v>
      </c>
      <c r="B49" s="130"/>
      <c r="C49" s="130"/>
      <c r="D49" s="130"/>
      <c r="E49" s="130"/>
      <c r="F49" s="130"/>
      <c r="G49" s="130"/>
      <c r="H49" s="130"/>
      <c r="I49" s="130"/>
      <c r="J49" s="130"/>
    </row>
    <row r="50" spans="1:10" ht="9" customHeight="1">
      <c r="A50" s="8" t="s">
        <v>48</v>
      </c>
      <c r="B50" s="8"/>
      <c r="C50" s="8"/>
      <c r="D50" s="8"/>
      <c r="E50" s="8"/>
      <c r="F50" s="8">
        <v>40827</v>
      </c>
      <c r="G50" s="8"/>
      <c r="H50" s="8">
        <v>43866</v>
      </c>
      <c r="J50" s="117">
        <v>43143</v>
      </c>
    </row>
    <row r="51" spans="1:10" ht="9" customHeight="1">
      <c r="A51" s="8" t="s">
        <v>49</v>
      </c>
      <c r="B51" s="8"/>
      <c r="F51" s="109" t="s">
        <v>6</v>
      </c>
      <c r="H51" s="8">
        <v>224621</v>
      </c>
      <c r="J51" s="117">
        <v>422010</v>
      </c>
    </row>
    <row r="52" spans="1:10" ht="9" customHeight="1">
      <c r="A52" s="8" t="s">
        <v>24</v>
      </c>
      <c r="B52" s="8"/>
      <c r="C52" s="8"/>
      <c r="D52" s="8"/>
      <c r="E52" s="8"/>
      <c r="F52" s="109" t="s">
        <v>6</v>
      </c>
      <c r="G52" s="8"/>
      <c r="H52" s="8">
        <v>6234</v>
      </c>
      <c r="J52" s="8">
        <v>11684</v>
      </c>
    </row>
    <row r="53" spans="1:10" ht="9" customHeight="1">
      <c r="A53" s="8" t="s">
        <v>25</v>
      </c>
      <c r="B53" s="8"/>
      <c r="C53" s="8"/>
      <c r="D53" s="8"/>
      <c r="E53" s="8"/>
      <c r="F53" s="109" t="s">
        <v>6</v>
      </c>
      <c r="G53" s="8"/>
      <c r="H53" s="8">
        <v>394</v>
      </c>
      <c r="J53" s="8">
        <v>555</v>
      </c>
    </row>
    <row r="54" spans="1:10" ht="9" customHeight="1">
      <c r="A54" s="8" t="s">
        <v>50</v>
      </c>
      <c r="B54" s="8"/>
      <c r="C54" s="8"/>
      <c r="D54" s="8"/>
      <c r="E54" s="8"/>
      <c r="F54" s="8">
        <v>77547</v>
      </c>
      <c r="G54" s="8"/>
      <c r="H54" s="8">
        <v>67885</v>
      </c>
      <c r="J54" s="8">
        <v>59286</v>
      </c>
    </row>
    <row r="55" spans="1:10" ht="15" customHeight="1">
      <c r="A55" s="130" t="s">
        <v>27</v>
      </c>
      <c r="B55" s="130"/>
      <c r="C55" s="130"/>
      <c r="D55" s="130"/>
      <c r="E55" s="130"/>
      <c r="F55" s="130"/>
      <c r="G55" s="130"/>
      <c r="H55" s="130"/>
      <c r="I55" s="130"/>
      <c r="J55" s="130"/>
    </row>
    <row r="56" spans="1:10" ht="9" customHeight="1">
      <c r="A56" s="8" t="s">
        <v>28</v>
      </c>
      <c r="B56" s="8"/>
      <c r="C56" s="8"/>
      <c r="D56" s="8"/>
      <c r="E56" s="8"/>
      <c r="F56" s="8">
        <v>14650</v>
      </c>
      <c r="G56" s="8"/>
      <c r="H56" s="8">
        <v>17196</v>
      </c>
      <c r="J56" s="8">
        <v>19302</v>
      </c>
    </row>
    <row r="57" spans="1:10" ht="9" customHeight="1">
      <c r="A57" s="8" t="s">
        <v>29</v>
      </c>
      <c r="B57" s="8"/>
      <c r="C57" s="8"/>
      <c r="D57" s="8"/>
      <c r="E57" s="8"/>
      <c r="F57" s="8">
        <v>638</v>
      </c>
      <c r="G57" s="8"/>
      <c r="H57" s="8">
        <v>1010</v>
      </c>
      <c r="J57" s="8">
        <v>843</v>
      </c>
    </row>
    <row r="58" spans="1:10" ht="9" customHeight="1">
      <c r="A58" s="8" t="s">
        <v>30</v>
      </c>
      <c r="B58" s="8"/>
      <c r="C58" s="8"/>
      <c r="D58" s="8"/>
      <c r="E58" s="8"/>
      <c r="F58" s="8">
        <v>231</v>
      </c>
      <c r="G58" s="8"/>
      <c r="H58" s="8">
        <v>369</v>
      </c>
      <c r="J58" s="8">
        <v>654</v>
      </c>
    </row>
    <row r="59" spans="1:10" s="107" customFormat="1" ht="15" customHeight="1">
      <c r="A59" s="130" t="s">
        <v>31</v>
      </c>
      <c r="B59" s="130"/>
      <c r="C59" s="130"/>
      <c r="D59" s="130"/>
      <c r="E59" s="130"/>
      <c r="F59" s="130"/>
      <c r="G59" s="130"/>
      <c r="H59" s="130"/>
      <c r="I59" s="130"/>
      <c r="J59" s="130"/>
    </row>
    <row r="60" spans="1:10" ht="9" customHeight="1">
      <c r="A60" s="8" t="s">
        <v>32</v>
      </c>
      <c r="B60" s="8"/>
      <c r="C60" s="8"/>
      <c r="D60" s="8"/>
      <c r="E60" s="8"/>
      <c r="F60" s="8">
        <v>2997</v>
      </c>
      <c r="G60" s="8"/>
      <c r="H60" s="8">
        <v>3605</v>
      </c>
      <c r="J60" s="8">
        <v>4072</v>
      </c>
    </row>
    <row r="61" spans="1:10" ht="9" customHeight="1">
      <c r="A61" s="8" t="s">
        <v>76</v>
      </c>
      <c r="B61" s="8"/>
      <c r="C61" s="8"/>
      <c r="D61" s="8"/>
      <c r="E61" s="8"/>
      <c r="F61" s="8">
        <v>9353</v>
      </c>
      <c r="G61" s="8"/>
      <c r="H61" s="8">
        <v>9836</v>
      </c>
      <c r="J61" s="8">
        <v>10613</v>
      </c>
    </row>
    <row r="62" spans="1:10" ht="9" customHeight="1">
      <c r="A62" s="8" t="s">
        <v>33</v>
      </c>
      <c r="B62" s="8"/>
      <c r="C62" s="8"/>
      <c r="D62" s="8"/>
      <c r="E62" s="8"/>
      <c r="F62" s="8">
        <v>6356</v>
      </c>
      <c r="G62" s="8"/>
      <c r="H62" s="8">
        <v>7194</v>
      </c>
      <c r="J62" s="8">
        <v>8114</v>
      </c>
    </row>
    <row r="63" spans="1:10" ht="9" customHeight="1">
      <c r="A63" s="8" t="s">
        <v>34</v>
      </c>
      <c r="B63" s="8"/>
      <c r="C63" s="8"/>
      <c r="D63" s="8"/>
      <c r="E63" s="8"/>
      <c r="F63" s="8">
        <v>13941</v>
      </c>
      <c r="G63" s="8"/>
      <c r="H63" s="8">
        <v>15290</v>
      </c>
      <c r="J63" s="8">
        <v>19146</v>
      </c>
    </row>
    <row r="64" spans="1:10" ht="9" customHeight="1">
      <c r="A64" s="8" t="s">
        <v>35</v>
      </c>
      <c r="B64" s="8"/>
      <c r="C64" s="8"/>
      <c r="D64" s="8"/>
      <c r="E64" s="8"/>
      <c r="F64" s="8">
        <v>1070</v>
      </c>
      <c r="G64" s="8"/>
      <c r="H64" s="8">
        <v>961</v>
      </c>
      <c r="J64" s="8">
        <v>1091</v>
      </c>
    </row>
    <row r="65" spans="1:10" ht="2.2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</row>
    <row r="66" spans="1:9" ht="9" customHeight="1">
      <c r="A66" s="8"/>
      <c r="B66" s="8"/>
      <c r="C66" s="8"/>
      <c r="D66" s="8"/>
      <c r="E66" s="8"/>
      <c r="F66" s="8"/>
      <c r="G66" s="8"/>
      <c r="H66" s="8"/>
      <c r="I66" s="8"/>
    </row>
  </sheetData>
  <mergeCells count="5">
    <mergeCell ref="A59:J59"/>
    <mergeCell ref="B7:J7"/>
    <mergeCell ref="A44:J44"/>
    <mergeCell ref="A49:J49"/>
    <mergeCell ref="A55:J55"/>
  </mergeCells>
  <printOptions horizontalCentered="1"/>
  <pageMargins left="1.1811023622047245" right="1.141732283464567" top="0.7086614173228347" bottom="2.1653543307086616" header="0.4724409448818898" footer="1.6929133858267718"/>
  <pageSetup horizontalDpi="240" verticalDpi="24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showGridLines="0" workbookViewId="0" topLeftCell="A54">
      <selection activeCell="F61" sqref="F61"/>
    </sheetView>
  </sheetViews>
  <sheetFormatPr defaultColWidth="9.140625" defaultRowHeight="12.75"/>
  <cols>
    <col min="1" max="1" width="22.28125" style="0" customWidth="1"/>
    <col min="2" max="2" width="10.57421875" style="0" customWidth="1"/>
    <col min="3" max="6" width="8.7109375" style="0" customWidth="1"/>
  </cols>
  <sheetData>
    <row r="1" s="13" customFormat="1" ht="10.5" customHeight="1">
      <c r="A1" s="28"/>
    </row>
    <row r="2" s="13" customFormat="1" ht="10.5" customHeight="1">
      <c r="A2" s="13" t="s">
        <v>36</v>
      </c>
    </row>
    <row r="3" spans="1:8" ht="9" customHeight="1">
      <c r="A3" s="2"/>
      <c r="B3" s="2"/>
      <c r="C3" s="2"/>
      <c r="D3" s="2"/>
      <c r="E3" s="2"/>
      <c r="F3" s="2"/>
      <c r="G3" s="2"/>
      <c r="H3" s="2"/>
    </row>
    <row r="4" spans="2:8" s="3" customFormat="1" ht="10.5" customHeight="1">
      <c r="B4" s="9" t="s">
        <v>71</v>
      </c>
      <c r="C4" s="9"/>
      <c r="D4" s="9"/>
      <c r="E4" s="9"/>
      <c r="F4" s="9"/>
      <c r="G4" s="9"/>
      <c r="H4" s="9"/>
    </row>
    <row r="5" spans="1:8" s="3" customFormat="1" ht="31.5" customHeight="1">
      <c r="A5" s="23"/>
      <c r="B5" s="24" t="s">
        <v>37</v>
      </c>
      <c r="C5" s="11"/>
      <c r="D5" s="24" t="s">
        <v>38</v>
      </c>
      <c r="E5" s="2"/>
      <c r="F5" s="24" t="s">
        <v>39</v>
      </c>
      <c r="G5" s="5"/>
      <c r="H5" s="6" t="s">
        <v>14</v>
      </c>
    </row>
    <row r="6" spans="1:8" ht="6.75" customHeight="1">
      <c r="A6" s="3"/>
      <c r="B6" s="3"/>
      <c r="C6" s="3"/>
      <c r="D6" s="3"/>
      <c r="E6" s="3"/>
      <c r="F6" s="3"/>
      <c r="G6" s="3"/>
      <c r="H6" s="3"/>
    </row>
    <row r="7" spans="1:8" s="3" customFormat="1" ht="18" customHeight="1">
      <c r="A7" s="26" t="s">
        <v>40</v>
      </c>
      <c r="B7" s="4"/>
      <c r="C7" s="4"/>
      <c r="D7" s="4"/>
      <c r="E7" s="4"/>
      <c r="F7" s="4"/>
      <c r="G7" s="4"/>
      <c r="H7" s="4"/>
    </row>
    <row r="8" spans="1:8" ht="9" customHeight="1">
      <c r="A8" s="7">
        <v>1996</v>
      </c>
      <c r="B8" s="8">
        <v>40581</v>
      </c>
      <c r="C8" s="8"/>
      <c r="D8" s="8">
        <v>34443</v>
      </c>
      <c r="E8" s="8"/>
      <c r="F8" s="8">
        <v>10329</v>
      </c>
      <c r="G8" s="8"/>
      <c r="H8" s="8">
        <v>85353</v>
      </c>
    </row>
    <row r="9" spans="1:8" ht="9" customHeight="1">
      <c r="A9" s="7">
        <v>1997</v>
      </c>
      <c r="B9" s="8">
        <v>41879</v>
      </c>
      <c r="C9" s="8"/>
      <c r="D9" s="8">
        <v>22597</v>
      </c>
      <c r="E9" s="8"/>
      <c r="F9" s="8">
        <v>10665</v>
      </c>
      <c r="G9" s="8"/>
      <c r="H9" s="8">
        <v>75141</v>
      </c>
    </row>
    <row r="10" spans="1:8" ht="9" customHeight="1">
      <c r="A10" s="7">
        <v>1998</v>
      </c>
      <c r="B10" s="8">
        <v>43200</v>
      </c>
      <c r="C10" s="8"/>
      <c r="D10" s="8">
        <v>20843</v>
      </c>
      <c r="E10" s="8"/>
      <c r="F10" s="8">
        <f>H10-D10-B10</f>
        <v>13130</v>
      </c>
      <c r="G10" s="8"/>
      <c r="H10" s="8">
        <v>77173</v>
      </c>
    </row>
    <row r="11" spans="1:8" ht="9" customHeight="1">
      <c r="A11" s="7">
        <v>1999</v>
      </c>
      <c r="B11" s="8">
        <f>19677+27685</f>
        <v>47362</v>
      </c>
      <c r="C11" s="8"/>
      <c r="D11" s="8">
        <f>8283+9416</f>
        <v>17699</v>
      </c>
      <c r="E11" s="8"/>
      <c r="F11" s="8">
        <f>H11-D11-B11</f>
        <v>13519</v>
      </c>
      <c r="G11" s="8"/>
      <c r="H11" s="8">
        <f>33783+44797</f>
        <v>78580</v>
      </c>
    </row>
    <row r="12" spans="1:9" ht="9.75" customHeight="1">
      <c r="A12" s="7">
        <v>2000</v>
      </c>
      <c r="B12" s="8">
        <v>46185</v>
      </c>
      <c r="C12" s="8"/>
      <c r="D12" s="8">
        <v>17520</v>
      </c>
      <c r="E12" s="8"/>
      <c r="F12" s="8">
        <f>H12-D12-B12</f>
        <v>10367</v>
      </c>
      <c r="G12" s="8"/>
      <c r="H12" s="8">
        <v>74072</v>
      </c>
      <c r="I12" s="50"/>
    </row>
    <row r="13" spans="1:9" ht="17.25" customHeight="1">
      <c r="A13" s="26" t="s">
        <v>41</v>
      </c>
      <c r="B13" s="30"/>
      <c r="C13" s="30"/>
      <c r="D13" s="30"/>
      <c r="E13" s="30"/>
      <c r="F13" s="30"/>
      <c r="G13" s="30"/>
      <c r="H13" s="30"/>
      <c r="I13" s="50"/>
    </row>
    <row r="14" spans="1:9" ht="9" customHeight="1">
      <c r="A14" s="7">
        <v>1996</v>
      </c>
      <c r="B14" s="8">
        <v>29215</v>
      </c>
      <c r="C14" s="8"/>
      <c r="D14" s="8">
        <v>31719</v>
      </c>
      <c r="E14" s="8"/>
      <c r="F14" s="8">
        <v>5358</v>
      </c>
      <c r="G14" s="8"/>
      <c r="H14" s="8">
        <v>66292</v>
      </c>
      <c r="I14" s="50"/>
    </row>
    <row r="15" spans="1:9" ht="9" customHeight="1">
      <c r="A15" s="7">
        <v>1997</v>
      </c>
      <c r="B15" s="8">
        <v>31863</v>
      </c>
      <c r="C15" s="8"/>
      <c r="D15" s="8">
        <v>20885</v>
      </c>
      <c r="E15" s="8"/>
      <c r="F15" s="8">
        <f>H15-B15-D15</f>
        <v>6279</v>
      </c>
      <c r="G15" s="8"/>
      <c r="H15" s="8">
        <v>59027</v>
      </c>
      <c r="I15" s="50"/>
    </row>
    <row r="16" spans="1:9" ht="9" customHeight="1">
      <c r="A16" s="7">
        <v>1998</v>
      </c>
      <c r="B16" s="8">
        <v>30573</v>
      </c>
      <c r="C16" s="8"/>
      <c r="D16" s="8">
        <v>17021</v>
      </c>
      <c r="E16" s="8"/>
      <c r="F16" s="8">
        <f>H16-D16-B16</f>
        <v>4833</v>
      </c>
      <c r="G16" s="8"/>
      <c r="H16" s="8">
        <v>52427</v>
      </c>
      <c r="I16" s="50"/>
    </row>
    <row r="17" spans="1:9" ht="9" customHeight="1">
      <c r="A17" s="7">
        <v>1999</v>
      </c>
      <c r="B17" s="8">
        <f>13949+18031</f>
        <v>31980</v>
      </c>
      <c r="C17" s="8"/>
      <c r="D17" s="8">
        <f>6827+6931</f>
        <v>13758</v>
      </c>
      <c r="E17" s="8"/>
      <c r="F17" s="8">
        <f>H17-B17-D17</f>
        <v>5460</v>
      </c>
      <c r="G17" s="8"/>
      <c r="H17" s="8">
        <f>22815+28383</f>
        <v>51198</v>
      </c>
      <c r="I17" s="50"/>
    </row>
    <row r="18" spans="1:9" ht="9" customHeight="1">
      <c r="A18" s="7">
        <v>2000</v>
      </c>
      <c r="B18" s="8">
        <v>32209</v>
      </c>
      <c r="C18" s="8"/>
      <c r="D18" s="8">
        <v>12805</v>
      </c>
      <c r="E18" s="8"/>
      <c r="F18" s="8">
        <f>H18-B18-D18</f>
        <v>4575</v>
      </c>
      <c r="G18" s="8"/>
      <c r="H18" s="8">
        <v>49589</v>
      </c>
      <c r="I18" s="50"/>
    </row>
    <row r="19" spans="1:8" ht="9" customHeight="1">
      <c r="A19" s="10"/>
      <c r="B19" s="5"/>
      <c r="C19" s="5"/>
      <c r="D19" s="5"/>
      <c r="E19" s="5"/>
      <c r="F19" s="5"/>
      <c r="G19" s="5"/>
      <c r="H19" s="5"/>
    </row>
    <row r="20" spans="1:8" ht="10.5" customHeight="1">
      <c r="A20" s="3"/>
      <c r="B20" s="3"/>
      <c r="C20" s="3"/>
      <c r="D20" s="3"/>
      <c r="E20" s="3"/>
      <c r="F20" s="3"/>
      <c r="G20" s="3"/>
      <c r="H20" s="3"/>
    </row>
    <row r="21" s="13" customFormat="1" ht="12" customHeight="1">
      <c r="A21" s="13" t="s">
        <v>42</v>
      </c>
    </row>
    <row r="22" spans="1:8" ht="9" customHeight="1">
      <c r="A22" s="2"/>
      <c r="B22" s="2"/>
      <c r="C22" s="2"/>
      <c r="D22" s="2"/>
      <c r="E22" s="2"/>
      <c r="F22" s="2"/>
      <c r="G22" s="2"/>
      <c r="H22" s="2"/>
    </row>
    <row r="23" spans="1:8" ht="12.75" customHeight="1">
      <c r="A23" s="23" t="s">
        <v>17</v>
      </c>
      <c r="B23" s="6"/>
      <c r="C23" s="2"/>
      <c r="D23" s="6">
        <v>1998</v>
      </c>
      <c r="E23" s="5"/>
      <c r="F23" s="6">
        <v>1999</v>
      </c>
      <c r="G23" s="5"/>
      <c r="H23" s="6">
        <v>2000</v>
      </c>
    </row>
    <row r="24" spans="1:8" ht="19.5" customHeight="1">
      <c r="A24" s="26" t="s">
        <v>43</v>
      </c>
      <c r="B24" s="26"/>
      <c r="C24" s="26"/>
      <c r="D24" s="26"/>
      <c r="E24" s="26"/>
      <c r="F24" s="26"/>
      <c r="G24" s="26"/>
      <c r="H24" s="26"/>
    </row>
    <row r="25" spans="1:8" ht="9" customHeight="1">
      <c r="A25" s="3" t="s">
        <v>44</v>
      </c>
      <c r="B25" s="8"/>
      <c r="D25" s="8">
        <v>424192</v>
      </c>
      <c r="E25" s="8"/>
      <c r="F25" s="8">
        <v>393425</v>
      </c>
      <c r="G25" s="8"/>
      <c r="H25" s="8">
        <v>388478</v>
      </c>
    </row>
    <row r="26" spans="1:8" ht="19.5" customHeight="1">
      <c r="A26" s="26" t="s">
        <v>21</v>
      </c>
      <c r="B26" s="4"/>
      <c r="C26" s="26"/>
      <c r="D26" s="30"/>
      <c r="E26" s="30"/>
      <c r="F26" s="30"/>
      <c r="G26" s="30"/>
      <c r="H26" s="30"/>
    </row>
    <row r="27" spans="1:8" ht="9" customHeight="1">
      <c r="A27" s="3" t="s">
        <v>44</v>
      </c>
      <c r="B27" s="8"/>
      <c r="D27" s="8">
        <v>470190</v>
      </c>
      <c r="E27" s="8"/>
      <c r="F27" s="8">
        <v>218475</v>
      </c>
      <c r="G27" s="8"/>
      <c r="H27" s="19" t="s">
        <v>6</v>
      </c>
    </row>
    <row r="28" spans="1:8" ht="9" customHeight="1">
      <c r="A28" s="3" t="s">
        <v>45</v>
      </c>
      <c r="B28" s="8"/>
      <c r="D28" s="8">
        <v>2462</v>
      </c>
      <c r="E28" s="8"/>
      <c r="F28" s="8">
        <v>1006</v>
      </c>
      <c r="G28" s="8"/>
      <c r="H28" s="19" t="s">
        <v>6</v>
      </c>
    </row>
    <row r="29" spans="1:8" ht="9" customHeight="1">
      <c r="A29" s="3" t="s">
        <v>46</v>
      </c>
      <c r="B29" s="8"/>
      <c r="D29" s="8">
        <v>359146</v>
      </c>
      <c r="E29" s="8"/>
      <c r="F29" s="8">
        <v>150348</v>
      </c>
      <c r="G29" s="8"/>
      <c r="H29" s="19" t="s">
        <v>6</v>
      </c>
    </row>
    <row r="30" spans="1:8" ht="19.5" customHeight="1">
      <c r="A30" s="26" t="s">
        <v>26</v>
      </c>
      <c r="B30" s="4"/>
      <c r="C30" s="26"/>
      <c r="D30" s="30"/>
      <c r="E30" s="30"/>
      <c r="F30" s="30"/>
      <c r="G30" s="30"/>
      <c r="H30" s="30"/>
    </row>
    <row r="31" spans="1:8" ht="9" customHeight="1">
      <c r="A31" s="3" t="s">
        <v>44</v>
      </c>
      <c r="B31" s="8"/>
      <c r="D31" s="8">
        <v>50451</v>
      </c>
      <c r="E31" s="8"/>
      <c r="F31" s="8">
        <v>226574</v>
      </c>
      <c r="G31" s="8"/>
      <c r="H31" s="8">
        <v>319061</v>
      </c>
    </row>
    <row r="32" spans="1:8" ht="9" customHeight="1">
      <c r="A32" s="3" t="s">
        <v>45</v>
      </c>
      <c r="B32" s="8"/>
      <c r="D32" s="8">
        <v>3623</v>
      </c>
      <c r="E32" s="8"/>
      <c r="F32" s="8">
        <v>4892</v>
      </c>
      <c r="G32" s="8"/>
      <c r="H32" s="8">
        <v>5400</v>
      </c>
    </row>
    <row r="33" spans="1:8" ht="9" customHeight="1">
      <c r="A33" s="3" t="s">
        <v>46</v>
      </c>
      <c r="B33" s="8"/>
      <c r="D33" s="19" t="s">
        <v>6</v>
      </c>
      <c r="E33" s="8"/>
      <c r="F33" s="118">
        <v>217341</v>
      </c>
      <c r="G33" s="8"/>
      <c r="H33" s="8">
        <v>373567</v>
      </c>
    </row>
    <row r="34" spans="1:8" ht="9" customHeight="1">
      <c r="A34" s="5"/>
      <c r="B34" s="5"/>
      <c r="C34" s="5"/>
      <c r="D34" s="5"/>
      <c r="E34" s="5"/>
      <c r="F34" s="5"/>
      <c r="G34" s="5"/>
      <c r="H34" s="2"/>
    </row>
    <row r="35" spans="1:8" ht="9" customHeight="1">
      <c r="A35" s="3"/>
      <c r="B35" s="3"/>
      <c r="C35" s="3"/>
      <c r="D35" s="3"/>
      <c r="E35" s="3"/>
      <c r="F35" s="3"/>
      <c r="G35" s="3"/>
      <c r="H35" s="3"/>
    </row>
    <row r="36" spans="1:8" ht="10.5" customHeight="1">
      <c r="A36" s="18" t="s">
        <v>77</v>
      </c>
      <c r="B36" s="3"/>
      <c r="C36" s="3"/>
      <c r="D36" s="3"/>
      <c r="E36" s="3"/>
      <c r="F36" s="3"/>
      <c r="G36" s="3"/>
      <c r="H36" s="3"/>
    </row>
    <row r="37" spans="1:8" ht="9" customHeight="1">
      <c r="A37" s="13" t="s">
        <v>11</v>
      </c>
      <c r="B37" s="3"/>
      <c r="C37" s="3"/>
      <c r="D37" s="3"/>
      <c r="E37" s="3"/>
      <c r="F37" s="3"/>
      <c r="G37" s="3"/>
      <c r="H37" s="3"/>
    </row>
    <row r="38" spans="1:8" ht="9" customHeight="1">
      <c r="A38" s="5"/>
      <c r="B38" s="5"/>
      <c r="C38" s="5"/>
      <c r="D38" s="5"/>
      <c r="E38" s="5"/>
      <c r="F38" s="5"/>
      <c r="G38" s="5"/>
      <c r="H38" s="5"/>
    </row>
    <row r="39" spans="1:8" ht="9" customHeight="1">
      <c r="A39" s="3"/>
      <c r="B39" s="12"/>
      <c r="C39" s="9" t="s">
        <v>78</v>
      </c>
      <c r="D39" s="9"/>
      <c r="E39" s="36"/>
      <c r="F39" s="9" t="s">
        <v>79</v>
      </c>
      <c r="G39" s="9"/>
      <c r="H39" s="9"/>
    </row>
    <row r="40" spans="1:8" ht="9" customHeight="1">
      <c r="A40" s="5"/>
      <c r="B40" s="46"/>
      <c r="C40" s="5">
        <v>1998</v>
      </c>
      <c r="D40" s="5">
        <v>1999</v>
      </c>
      <c r="E40" s="5">
        <v>2000</v>
      </c>
      <c r="F40" s="5">
        <v>1998</v>
      </c>
      <c r="G40" s="5">
        <v>1999</v>
      </c>
      <c r="H40" s="5">
        <v>2000</v>
      </c>
    </row>
    <row r="41" spans="1:7" ht="9" customHeight="1">
      <c r="A41" s="3"/>
      <c r="B41" s="3"/>
      <c r="D41" s="3"/>
      <c r="E41" s="3"/>
      <c r="F41" s="3"/>
      <c r="G41" s="3"/>
    </row>
    <row r="42" spans="1:8" ht="9" customHeight="1">
      <c r="A42" s="3" t="s">
        <v>80</v>
      </c>
      <c r="B42" s="3"/>
      <c r="C42" s="8">
        <v>9315</v>
      </c>
      <c r="D42" s="8">
        <v>8841</v>
      </c>
      <c r="E42" s="8">
        <v>9319</v>
      </c>
      <c r="F42" s="127">
        <v>1034</v>
      </c>
      <c r="G42" s="3">
        <v>964</v>
      </c>
      <c r="H42" s="3">
        <v>965</v>
      </c>
    </row>
    <row r="43" spans="1:8" ht="9" customHeight="1">
      <c r="A43" s="3" t="s">
        <v>81</v>
      </c>
      <c r="B43" s="3"/>
      <c r="C43" s="8">
        <v>1384</v>
      </c>
      <c r="D43" s="8">
        <v>1669</v>
      </c>
      <c r="E43" s="8">
        <v>2613</v>
      </c>
      <c r="F43" s="3">
        <v>377</v>
      </c>
      <c r="G43" s="3">
        <v>344</v>
      </c>
      <c r="H43" s="3">
        <v>468</v>
      </c>
    </row>
    <row r="44" spans="1:8" ht="9" customHeight="1">
      <c r="A44" s="3" t="s">
        <v>82</v>
      </c>
      <c r="B44" s="3"/>
      <c r="C44" s="8">
        <v>21885</v>
      </c>
      <c r="D44" s="8">
        <v>21591</v>
      </c>
      <c r="E44" s="8">
        <v>27617</v>
      </c>
      <c r="F44" s="8">
        <v>5193</v>
      </c>
      <c r="G44" s="8">
        <v>4927</v>
      </c>
      <c r="H44" s="8">
        <v>5056</v>
      </c>
    </row>
    <row r="45" spans="1:8" ht="9" customHeight="1">
      <c r="A45" s="3" t="s">
        <v>83</v>
      </c>
      <c r="B45" s="3"/>
      <c r="C45" s="8">
        <v>105095</v>
      </c>
      <c r="D45" s="8">
        <v>96277</v>
      </c>
      <c r="E45" s="8">
        <v>117234</v>
      </c>
      <c r="F45" s="8">
        <v>19431</v>
      </c>
      <c r="G45" s="8">
        <v>20610</v>
      </c>
      <c r="H45" s="8">
        <v>21570</v>
      </c>
    </row>
    <row r="46" spans="1:8" ht="9" customHeight="1">
      <c r="A46" s="3" t="s">
        <v>84</v>
      </c>
      <c r="B46" s="3"/>
      <c r="C46" s="8">
        <v>90913</v>
      </c>
      <c r="D46" s="8">
        <v>88521</v>
      </c>
      <c r="E46" s="8">
        <v>95860</v>
      </c>
      <c r="F46" s="8">
        <v>9167</v>
      </c>
      <c r="G46" s="8">
        <v>9919</v>
      </c>
      <c r="H46" s="8">
        <v>10436</v>
      </c>
    </row>
    <row r="47" spans="1:8" ht="9" customHeight="1">
      <c r="A47" s="3" t="s">
        <v>85</v>
      </c>
      <c r="B47" s="3"/>
      <c r="C47" s="8">
        <v>6551</v>
      </c>
      <c r="D47" s="8">
        <v>5640</v>
      </c>
      <c r="E47" s="126" t="s">
        <v>6</v>
      </c>
      <c r="F47" s="3">
        <v>578</v>
      </c>
      <c r="G47" s="8">
        <v>1061</v>
      </c>
      <c r="H47" s="126" t="s">
        <v>6</v>
      </c>
    </row>
    <row r="48" spans="1:8" ht="9" customHeight="1">
      <c r="A48" s="21" t="s">
        <v>14</v>
      </c>
      <c r="B48" s="21"/>
      <c r="C48" s="22">
        <f>SUM(C42:C47)</f>
        <v>235143</v>
      </c>
      <c r="D48" s="22">
        <v>222539</v>
      </c>
      <c r="E48" s="22">
        <v>252643</v>
      </c>
      <c r="F48" s="22">
        <f>SUM(F42:F47)</f>
        <v>35780</v>
      </c>
      <c r="G48" s="47">
        <v>37825</v>
      </c>
      <c r="H48" s="47">
        <v>38495</v>
      </c>
    </row>
    <row r="49" spans="1:8" ht="9" customHeight="1">
      <c r="A49" s="5"/>
      <c r="B49" s="5"/>
      <c r="C49" s="5"/>
      <c r="D49" s="5"/>
      <c r="E49" s="31"/>
      <c r="F49" s="5"/>
      <c r="G49" s="5"/>
      <c r="H49" s="5"/>
    </row>
    <row r="50" spans="1:8" ht="9" customHeight="1">
      <c r="A50" s="3"/>
      <c r="B50" s="3"/>
      <c r="C50" s="3"/>
      <c r="D50" s="3"/>
      <c r="E50" s="3"/>
      <c r="F50" s="3"/>
      <c r="G50" s="3"/>
      <c r="H50" s="3"/>
    </row>
    <row r="51" spans="1:8" ht="11.25" customHeight="1">
      <c r="A51" s="18" t="s">
        <v>86</v>
      </c>
      <c r="B51" s="3"/>
      <c r="C51" s="3"/>
      <c r="D51" s="3"/>
      <c r="E51" s="3"/>
      <c r="F51" s="3"/>
      <c r="G51" s="3"/>
      <c r="H51" s="3"/>
    </row>
    <row r="52" spans="1:8" ht="9" customHeight="1">
      <c r="A52" s="13" t="s">
        <v>11</v>
      </c>
      <c r="B52" s="3"/>
      <c r="C52" s="3"/>
      <c r="D52" s="3"/>
      <c r="E52" s="3"/>
      <c r="F52" s="3"/>
      <c r="G52" s="3"/>
      <c r="H52" s="3"/>
    </row>
    <row r="53" spans="1:8" ht="9" customHeight="1">
      <c r="A53" s="5"/>
      <c r="B53" s="5"/>
      <c r="C53" s="5"/>
      <c r="D53" s="5"/>
      <c r="E53" s="5"/>
      <c r="F53" s="5"/>
      <c r="G53" s="5"/>
      <c r="H53" s="5"/>
    </row>
    <row r="54" spans="1:8" ht="9" customHeight="1">
      <c r="A54" s="3"/>
      <c r="C54" s="12" t="s">
        <v>87</v>
      </c>
      <c r="D54" s="12"/>
      <c r="E54" s="12"/>
      <c r="F54" s="12" t="s">
        <v>79</v>
      </c>
      <c r="G54" s="12"/>
      <c r="H54" s="12"/>
    </row>
    <row r="55" spans="1:8" ht="9" customHeight="1">
      <c r="A55" s="5"/>
      <c r="B55" s="2"/>
      <c r="C55" s="5">
        <v>1998</v>
      </c>
      <c r="D55" s="5">
        <v>1999</v>
      </c>
      <c r="E55" s="5">
        <v>2000</v>
      </c>
      <c r="F55" s="5">
        <v>1998</v>
      </c>
      <c r="G55" s="5">
        <v>1999</v>
      </c>
      <c r="H55" s="5">
        <v>2000</v>
      </c>
    </row>
    <row r="56" spans="1:8" ht="9" customHeight="1">
      <c r="A56" s="3"/>
      <c r="B56" s="3"/>
      <c r="C56" s="3"/>
      <c r="D56" s="3"/>
      <c r="E56" s="3"/>
      <c r="F56" s="3"/>
      <c r="G56" s="3"/>
      <c r="H56" s="3"/>
    </row>
    <row r="57" spans="1:8" ht="9" customHeight="1">
      <c r="A57" s="21" t="s">
        <v>88</v>
      </c>
      <c r="B57" s="3"/>
      <c r="C57" s="22">
        <v>50621</v>
      </c>
      <c r="D57" s="22">
        <v>48343</v>
      </c>
      <c r="E57" s="22">
        <v>49036</v>
      </c>
      <c r="F57" s="22">
        <v>13273</v>
      </c>
      <c r="G57" s="22">
        <v>12502</v>
      </c>
      <c r="H57" s="22">
        <v>13176</v>
      </c>
    </row>
    <row r="58" spans="1:8" ht="9" customHeight="1">
      <c r="A58" s="3" t="s">
        <v>89</v>
      </c>
      <c r="B58" s="3"/>
      <c r="C58" s="3"/>
      <c r="D58" s="8"/>
      <c r="E58" s="8"/>
      <c r="F58" s="3"/>
      <c r="G58" s="3"/>
      <c r="H58" s="3"/>
    </row>
    <row r="59" spans="1:8" ht="9" customHeight="1">
      <c r="A59" s="3" t="s">
        <v>90</v>
      </c>
      <c r="B59" s="3"/>
      <c r="C59" s="8">
        <v>31723</v>
      </c>
      <c r="D59" s="8">
        <v>27211</v>
      </c>
      <c r="E59" s="8">
        <v>28652</v>
      </c>
      <c r="F59" s="8">
        <v>8757</v>
      </c>
      <c r="G59" s="8">
        <v>8531</v>
      </c>
      <c r="H59" s="8">
        <v>8411</v>
      </c>
    </row>
    <row r="60" spans="1:8" ht="9" customHeight="1">
      <c r="A60" s="21" t="s">
        <v>91</v>
      </c>
      <c r="B60" s="21"/>
      <c r="C60" s="22">
        <v>3337</v>
      </c>
      <c r="D60" s="22">
        <v>1963</v>
      </c>
      <c r="E60" s="22">
        <v>1691</v>
      </c>
      <c r="F60" s="21">
        <v>609</v>
      </c>
      <c r="G60" s="21">
        <v>696</v>
      </c>
      <c r="H60" s="21">
        <v>443</v>
      </c>
    </row>
    <row r="61" spans="1:8" ht="9" customHeight="1">
      <c r="A61" s="3" t="s">
        <v>92</v>
      </c>
      <c r="B61" s="3"/>
      <c r="C61" s="48">
        <v>427</v>
      </c>
      <c r="D61" s="48">
        <v>311</v>
      </c>
      <c r="E61" s="48">
        <v>333</v>
      </c>
      <c r="F61" s="48">
        <v>281</v>
      </c>
      <c r="G61" s="48">
        <v>237</v>
      </c>
      <c r="H61" s="48">
        <v>179</v>
      </c>
    </row>
    <row r="62" spans="1:8" ht="9" customHeight="1">
      <c r="A62" s="21" t="s">
        <v>93</v>
      </c>
      <c r="B62" s="21"/>
      <c r="C62" s="22">
        <v>156181</v>
      </c>
      <c r="D62" s="22">
        <v>168830</v>
      </c>
      <c r="E62" s="22">
        <v>175296</v>
      </c>
      <c r="F62" s="22">
        <v>24913</v>
      </c>
      <c r="G62" s="22">
        <v>26592</v>
      </c>
      <c r="H62" s="22">
        <v>28573</v>
      </c>
    </row>
    <row r="63" spans="1:8" ht="9" customHeight="1">
      <c r="A63" s="3" t="s">
        <v>94</v>
      </c>
      <c r="B63" s="3"/>
      <c r="C63" s="49">
        <v>49623</v>
      </c>
      <c r="D63" s="49">
        <v>48661</v>
      </c>
      <c r="E63" s="49">
        <v>48442</v>
      </c>
      <c r="F63" s="8">
        <v>8941</v>
      </c>
      <c r="G63" s="8">
        <v>8035</v>
      </c>
      <c r="H63" s="8">
        <v>8384</v>
      </c>
    </row>
    <row r="64" spans="1:8" ht="9" customHeight="1">
      <c r="A64" s="21" t="s">
        <v>85</v>
      </c>
      <c r="B64" s="21"/>
      <c r="C64" s="47">
        <v>3243</v>
      </c>
      <c r="D64" s="47">
        <v>1376</v>
      </c>
      <c r="E64" s="126" t="s">
        <v>6</v>
      </c>
      <c r="F64" s="21">
        <v>393</v>
      </c>
      <c r="G64" s="21">
        <v>550</v>
      </c>
      <c r="H64" s="126" t="s">
        <v>6</v>
      </c>
    </row>
    <row r="65" spans="1:8" ht="9" customHeight="1">
      <c r="A65" s="15" t="s">
        <v>14</v>
      </c>
      <c r="B65" s="15"/>
      <c r="C65" s="22">
        <v>213382</v>
      </c>
      <c r="D65" s="22">
        <v>220512</v>
      </c>
      <c r="E65" s="22">
        <v>226023</v>
      </c>
      <c r="F65" s="47">
        <v>39188</v>
      </c>
      <c r="G65" s="47">
        <v>40340</v>
      </c>
      <c r="H65" s="47">
        <v>42192</v>
      </c>
    </row>
    <row r="66" spans="1:8" ht="9" customHeight="1">
      <c r="A66" s="5"/>
      <c r="B66" s="5"/>
      <c r="C66" s="2"/>
      <c r="D66" s="2"/>
      <c r="E66" s="2"/>
      <c r="F66" s="2"/>
      <c r="G66" s="2"/>
      <c r="H66" s="5"/>
    </row>
    <row r="67" spans="5:8" ht="9" customHeight="1">
      <c r="E67" s="50"/>
      <c r="F67" s="50"/>
      <c r="G67" s="50"/>
      <c r="H67" s="50"/>
    </row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</sheetData>
  <printOptions horizontalCentered="1"/>
  <pageMargins left="1.1811023622047245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&amp;C26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showGridLines="0" tabSelected="1" workbookViewId="0" topLeftCell="A9">
      <selection activeCell="G18" sqref="G18"/>
    </sheetView>
  </sheetViews>
  <sheetFormatPr defaultColWidth="9.140625" defaultRowHeight="12.75"/>
  <cols>
    <col min="1" max="1" width="12.00390625" style="0" customWidth="1"/>
    <col min="3" max="3" width="9.57421875" style="0" customWidth="1"/>
    <col min="9" max="9" width="9.57421875" style="0" customWidth="1"/>
  </cols>
  <sheetData>
    <row r="1" s="1" customFormat="1" ht="13.5" customHeight="1">
      <c r="A1" s="13" t="s">
        <v>156</v>
      </c>
    </row>
    <row r="2" spans="1:9" ht="13.5" customHeight="1">
      <c r="A2" s="2"/>
      <c r="B2" s="2"/>
      <c r="C2" s="2"/>
      <c r="D2" s="2"/>
      <c r="E2" s="2"/>
      <c r="F2" s="2"/>
      <c r="G2" s="2"/>
      <c r="H2" s="2"/>
      <c r="I2" s="2"/>
    </row>
    <row r="3" spans="1:9" s="25" customFormat="1" ht="13.5" customHeight="1">
      <c r="A3" s="16" t="s">
        <v>51</v>
      </c>
      <c r="B3" s="16"/>
      <c r="C3" s="16"/>
      <c r="D3" s="16"/>
      <c r="E3" s="6">
        <v>1998</v>
      </c>
      <c r="F3" s="16"/>
      <c r="G3" s="6">
        <v>1999</v>
      </c>
      <c r="H3" s="45"/>
      <c r="I3" s="45">
        <v>2000</v>
      </c>
    </row>
    <row r="4" s="3" customFormat="1" ht="9" customHeight="1"/>
    <row r="5" spans="1:9" s="3" customFormat="1" ht="9" customHeight="1">
      <c r="A5" s="3" t="s">
        <v>52</v>
      </c>
      <c r="E5" s="8">
        <v>31522</v>
      </c>
      <c r="G5" s="8">
        <v>27554</v>
      </c>
      <c r="I5" s="8">
        <v>27122</v>
      </c>
    </row>
    <row r="6" spans="1:9" s="3" customFormat="1" ht="9" customHeight="1">
      <c r="A6" s="3" t="s">
        <v>53</v>
      </c>
      <c r="E6" s="8">
        <v>4931</v>
      </c>
      <c r="G6" s="8">
        <v>3232</v>
      </c>
      <c r="I6" s="8">
        <v>4086</v>
      </c>
    </row>
    <row r="7" spans="1:9" s="21" customFormat="1" ht="9" customHeight="1">
      <c r="A7" s="21" t="s">
        <v>14</v>
      </c>
      <c r="E7" s="22">
        <v>36453</v>
      </c>
      <c r="G7" s="22">
        <v>30786</v>
      </c>
      <c r="I7" s="22">
        <v>31208</v>
      </c>
    </row>
    <row r="8" spans="1:9" s="21" customFormat="1" ht="9" customHeight="1">
      <c r="A8" s="32"/>
      <c r="B8" s="32"/>
      <c r="C8" s="32"/>
      <c r="D8" s="32"/>
      <c r="E8" s="32"/>
      <c r="F8" s="32"/>
      <c r="G8" s="32"/>
      <c r="H8" s="32"/>
      <c r="I8" s="32"/>
    </row>
    <row r="9" s="21" customFormat="1" ht="9"/>
    <row r="10" s="21" customFormat="1" ht="12.75" customHeight="1">
      <c r="E10" s="33"/>
    </row>
    <row r="11" s="21" customFormat="1" ht="12.75" customHeight="1">
      <c r="F11" s="33"/>
    </row>
    <row r="12" s="13" customFormat="1" ht="12.75" customHeight="1">
      <c r="A12" s="13" t="s">
        <v>54</v>
      </c>
    </row>
    <row r="13" s="13" customFormat="1" ht="12.75" customHeight="1">
      <c r="A13" s="13" t="s">
        <v>11</v>
      </c>
    </row>
    <row r="14" spans="1:9" ht="13.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22.5" customHeight="1">
      <c r="A15" s="34"/>
      <c r="B15" s="35" t="s">
        <v>72</v>
      </c>
      <c r="C15" s="36"/>
      <c r="D15" s="36"/>
      <c r="E15" s="36"/>
      <c r="F15" s="35" t="s">
        <v>73</v>
      </c>
      <c r="G15" s="35"/>
      <c r="H15" s="35"/>
      <c r="I15" s="35"/>
    </row>
    <row r="16" spans="1:9" s="3" customFormat="1" ht="10.5" customHeight="1">
      <c r="A16" s="37"/>
      <c r="B16" s="38"/>
      <c r="C16" s="39"/>
      <c r="D16" s="39"/>
      <c r="E16" s="39"/>
      <c r="F16" s="40"/>
      <c r="G16" s="4" t="s">
        <v>74</v>
      </c>
      <c r="H16" s="4"/>
      <c r="I16" s="4"/>
    </row>
    <row r="17" spans="1:9" s="3" customFormat="1" ht="10.5" customHeight="1">
      <c r="A17" s="41" t="s">
        <v>55</v>
      </c>
      <c r="B17" s="37"/>
      <c r="C17" s="6"/>
      <c r="D17" s="6"/>
      <c r="E17" s="6"/>
      <c r="F17" s="38"/>
      <c r="G17" s="42" t="s">
        <v>75</v>
      </c>
      <c r="H17" s="42"/>
      <c r="I17" s="42"/>
    </row>
    <row r="18" spans="1:9" s="3" customFormat="1" ht="47.25" customHeight="1">
      <c r="A18" s="6"/>
      <c r="B18" s="6"/>
      <c r="C18" s="24" t="s">
        <v>198</v>
      </c>
      <c r="D18" s="24" t="s">
        <v>199</v>
      </c>
      <c r="E18" s="24" t="s">
        <v>56</v>
      </c>
      <c r="F18" s="6"/>
      <c r="G18" s="24" t="s">
        <v>200</v>
      </c>
      <c r="H18" s="24" t="s">
        <v>201</v>
      </c>
      <c r="I18" s="24" t="s">
        <v>56</v>
      </c>
    </row>
    <row r="19" ht="9" customHeight="1"/>
    <row r="20" spans="1:9" ht="9" customHeight="1">
      <c r="A20" s="7">
        <v>1996</v>
      </c>
      <c r="B20" s="8">
        <v>6415</v>
      </c>
      <c r="C20" s="8">
        <v>49015</v>
      </c>
      <c r="D20" s="8">
        <v>8523</v>
      </c>
      <c r="E20" s="8">
        <v>57538</v>
      </c>
      <c r="F20" s="8">
        <v>1440</v>
      </c>
      <c r="G20" s="8">
        <v>6373</v>
      </c>
      <c r="H20" s="8">
        <v>26344</v>
      </c>
      <c r="I20" s="8">
        <v>32717</v>
      </c>
    </row>
    <row r="21" spans="1:9" ht="9" customHeight="1">
      <c r="A21" s="7">
        <v>1997</v>
      </c>
      <c r="B21" s="8">
        <v>6449</v>
      </c>
      <c r="C21" s="8">
        <v>51417</v>
      </c>
      <c r="D21" s="8">
        <v>8864</v>
      </c>
      <c r="E21" s="8">
        <v>60281</v>
      </c>
      <c r="F21" s="8">
        <v>2004</v>
      </c>
      <c r="G21" s="8">
        <v>6127</v>
      </c>
      <c r="H21" s="8">
        <v>27215</v>
      </c>
      <c r="I21" s="8">
        <v>33342</v>
      </c>
    </row>
    <row r="22" spans="1:9" ht="9" customHeight="1">
      <c r="A22" s="7">
        <v>1998</v>
      </c>
      <c r="B22" s="19">
        <v>6213</v>
      </c>
      <c r="C22" s="19">
        <v>53613</v>
      </c>
      <c r="D22" s="19">
        <v>9124</v>
      </c>
      <c r="E22" s="19">
        <v>62737</v>
      </c>
      <c r="F22" s="8">
        <v>1920</v>
      </c>
      <c r="G22" s="8">
        <v>5935</v>
      </c>
      <c r="H22" s="8">
        <v>27575</v>
      </c>
      <c r="I22" s="8">
        <v>33510</v>
      </c>
    </row>
    <row r="23" spans="1:9" ht="9" customHeight="1">
      <c r="A23" s="7">
        <v>1999</v>
      </c>
      <c r="B23" s="19">
        <v>6477</v>
      </c>
      <c r="C23" s="19">
        <v>55335</v>
      </c>
      <c r="D23" s="19">
        <v>9580</v>
      </c>
      <c r="E23" s="19">
        <v>64915</v>
      </c>
      <c r="F23" s="8">
        <v>1845</v>
      </c>
      <c r="G23" s="8">
        <v>6090</v>
      </c>
      <c r="H23" s="8">
        <v>28251</v>
      </c>
      <c r="I23" s="8">
        <v>34341</v>
      </c>
    </row>
    <row r="24" spans="1:9" ht="9" customHeight="1">
      <c r="A24" s="7">
        <f>SUM(A23,1)</f>
        <v>2000</v>
      </c>
      <c r="B24" s="19">
        <v>8699</v>
      </c>
      <c r="C24" s="19">
        <v>62206</v>
      </c>
      <c r="D24" s="19">
        <v>9763</v>
      </c>
      <c r="E24" s="19">
        <v>71969</v>
      </c>
      <c r="F24" s="8">
        <v>1828</v>
      </c>
      <c r="G24" s="8">
        <v>6690</v>
      </c>
      <c r="H24" s="8">
        <v>30883</v>
      </c>
      <c r="I24" s="8">
        <v>37573</v>
      </c>
    </row>
    <row r="25" spans="1:9" ht="9" customHeight="1">
      <c r="A25" s="2"/>
      <c r="B25" s="2"/>
      <c r="C25" s="2"/>
      <c r="D25" s="2"/>
      <c r="E25" s="2"/>
      <c r="F25" s="2"/>
      <c r="G25" s="2"/>
      <c r="H25" s="2"/>
      <c r="I25" s="2"/>
    </row>
    <row r="26" spans="5:9" ht="12.75">
      <c r="E26" s="50"/>
      <c r="I26" s="50"/>
    </row>
    <row r="28" s="14" customFormat="1" ht="13.5" customHeight="1">
      <c r="A28" s="13" t="s">
        <v>57</v>
      </c>
    </row>
    <row r="29" s="14" customFormat="1" ht="13.5" customHeight="1"/>
    <row r="30" spans="1:9" ht="13.5" customHeight="1">
      <c r="A30" s="2"/>
      <c r="B30" s="2"/>
      <c r="C30" s="2"/>
      <c r="D30" s="2"/>
      <c r="E30" s="2"/>
      <c r="F30" s="2"/>
      <c r="G30" s="2"/>
      <c r="H30" s="2"/>
      <c r="I30" s="2"/>
    </row>
    <row r="31" spans="1:9" ht="41.25" customHeight="1">
      <c r="A31" s="3"/>
      <c r="B31" s="35" t="s">
        <v>58</v>
      </c>
      <c r="C31" s="35"/>
      <c r="D31" s="9" t="s">
        <v>59</v>
      </c>
      <c r="E31" s="9"/>
      <c r="F31" s="9" t="s">
        <v>60</v>
      </c>
      <c r="G31" s="9"/>
      <c r="H31" s="9" t="s">
        <v>61</v>
      </c>
      <c r="I31" s="36"/>
    </row>
    <row r="32" spans="1:9" ht="13.5" customHeight="1">
      <c r="A32" s="5"/>
      <c r="B32" s="6" t="s">
        <v>62</v>
      </c>
      <c r="C32" s="6" t="s">
        <v>63</v>
      </c>
      <c r="D32" s="6" t="s">
        <v>62</v>
      </c>
      <c r="E32" s="6" t="s">
        <v>63</v>
      </c>
      <c r="F32" s="6" t="s">
        <v>62</v>
      </c>
      <c r="G32" s="6" t="s">
        <v>63</v>
      </c>
      <c r="H32" s="6" t="s">
        <v>62</v>
      </c>
      <c r="I32" s="6" t="s">
        <v>63</v>
      </c>
    </row>
    <row r="33" spans="1:9" s="27" customFormat="1" ht="19.5" customHeight="1">
      <c r="A33" s="132" t="s">
        <v>64</v>
      </c>
      <c r="B33" s="132"/>
      <c r="C33" s="132"/>
      <c r="D33" s="132"/>
      <c r="E33" s="132"/>
      <c r="F33" s="132"/>
      <c r="G33" s="132"/>
      <c r="H33" s="132"/>
      <c r="I33" s="132"/>
    </row>
    <row r="34" spans="1:9" ht="9" customHeight="1">
      <c r="A34" s="7">
        <v>1996</v>
      </c>
      <c r="B34" s="8">
        <v>1911863</v>
      </c>
      <c r="C34" s="8">
        <f>2961380000000/1936270</f>
        <v>1529425.1318256236</v>
      </c>
      <c r="D34" s="8">
        <v>470515</v>
      </c>
      <c r="E34" s="8">
        <f>796298000000/1936270</f>
        <v>411253.5958311599</v>
      </c>
      <c r="F34" s="8">
        <v>389970</v>
      </c>
      <c r="G34" s="8">
        <f>2169060000000/1936270</f>
        <v>1120226.0015390415</v>
      </c>
      <c r="H34" s="8">
        <v>2772348</v>
      </c>
      <c r="I34" s="8">
        <f>C34+E34+G34</f>
        <v>3060904.729195825</v>
      </c>
    </row>
    <row r="35" spans="1:9" ht="9" customHeight="1">
      <c r="A35" s="7">
        <v>1997</v>
      </c>
      <c r="B35" s="8">
        <v>1644922</v>
      </c>
      <c r="C35" s="8">
        <f>2550960000000/1936270</f>
        <v>1317460.8913013164</v>
      </c>
      <c r="D35" s="8">
        <v>373134</v>
      </c>
      <c r="E35" s="8">
        <f>622623000000/1936270</f>
        <v>321557.94388179336</v>
      </c>
      <c r="F35" s="8">
        <v>387237</v>
      </c>
      <c r="G35" s="8">
        <f>2205945000000/1936270</f>
        <v>1139275.5142619573</v>
      </c>
      <c r="H35" s="8">
        <f>B35+D35+F35</f>
        <v>2405293</v>
      </c>
      <c r="I35" s="8">
        <f>C35+E35+G35</f>
        <v>2778294.3494450673</v>
      </c>
    </row>
    <row r="36" spans="1:9" ht="9" customHeight="1">
      <c r="A36" s="7">
        <v>1998</v>
      </c>
      <c r="B36" s="8">
        <v>1598538</v>
      </c>
      <c r="C36" s="8">
        <f>2485375000000/1936270</f>
        <v>1283589.0655745324</v>
      </c>
      <c r="D36" s="8">
        <v>357014</v>
      </c>
      <c r="E36" s="8">
        <f>601127000000/1936270</f>
        <v>310456.18637896574</v>
      </c>
      <c r="F36" s="8">
        <v>473484</v>
      </c>
      <c r="G36" s="8">
        <f>2746406000000/1936270</f>
        <v>1418400.3264007603</v>
      </c>
      <c r="H36" s="8">
        <v>2429036</v>
      </c>
      <c r="I36" s="8">
        <f>C36+E36+G36</f>
        <v>3012445.578354258</v>
      </c>
    </row>
    <row r="37" spans="1:9" ht="9" customHeight="1">
      <c r="A37" s="7">
        <v>1999</v>
      </c>
      <c r="B37" s="8">
        <v>1276702</v>
      </c>
      <c r="C37" s="8">
        <f>1992554000000/1936270</f>
        <v>1029068.2601083526</v>
      </c>
      <c r="D37" s="8">
        <v>245241</v>
      </c>
      <c r="E37" s="8">
        <f>414314000000/1936270</f>
        <v>213975.3236893615</v>
      </c>
      <c r="F37" s="8">
        <v>386865</v>
      </c>
      <c r="G37" s="8">
        <f>2334192000000/1936270</f>
        <v>1205509.5621994867</v>
      </c>
      <c r="H37" s="8">
        <v>1908808</v>
      </c>
      <c r="I37" s="8">
        <f>4741060000000/1936270</f>
        <v>2448553.1459972006</v>
      </c>
    </row>
    <row r="38" spans="1:9" s="59" customFormat="1" ht="9" customHeight="1">
      <c r="A38" s="7">
        <v>2000</v>
      </c>
      <c r="B38" s="8">
        <v>1105713</v>
      </c>
      <c r="C38" s="8">
        <v>926503</v>
      </c>
      <c r="D38" s="8">
        <v>195344</v>
      </c>
      <c r="E38" s="8">
        <v>177410</v>
      </c>
      <c r="F38" s="8">
        <v>361739</v>
      </c>
      <c r="G38" s="8">
        <v>1171021</v>
      </c>
      <c r="H38" s="8">
        <f>B38+D38+F38</f>
        <v>1662796</v>
      </c>
      <c r="I38" s="8">
        <f>C38+E38+G38</f>
        <v>2274934</v>
      </c>
    </row>
    <row r="39" spans="1:9" ht="19.5" customHeight="1">
      <c r="A39" s="133" t="s">
        <v>65</v>
      </c>
      <c r="B39" s="133"/>
      <c r="C39" s="133"/>
      <c r="D39" s="133"/>
      <c r="E39" s="133"/>
      <c r="F39" s="133"/>
      <c r="G39" s="133"/>
      <c r="H39" s="133"/>
      <c r="I39" s="133"/>
    </row>
    <row r="40" spans="1:9" ht="9" customHeight="1">
      <c r="A40" s="7">
        <v>1996</v>
      </c>
      <c r="B40" s="8">
        <v>433318</v>
      </c>
      <c r="C40" s="8">
        <f>2003347000000/1936270</f>
        <v>1034642.3794202255</v>
      </c>
      <c r="D40" s="8">
        <v>323999</v>
      </c>
      <c r="E40" s="8">
        <f>1272311000000/1936270</f>
        <v>657093.7937374436</v>
      </c>
      <c r="F40" s="8">
        <v>91660</v>
      </c>
      <c r="G40" s="8">
        <f>G46-G34</f>
        <v>485568.12841184344</v>
      </c>
      <c r="H40" s="8">
        <v>851977</v>
      </c>
      <c r="I40" s="8">
        <f aca="true" t="shared" si="0" ref="I40:I48">C40+E40+G40</f>
        <v>2177304.3015695126</v>
      </c>
    </row>
    <row r="41" spans="1:9" ht="9" customHeight="1">
      <c r="A41" s="7">
        <v>1997</v>
      </c>
      <c r="B41" s="8">
        <f>B47-B35</f>
        <v>373041</v>
      </c>
      <c r="C41" s="8">
        <f>C47-C35</f>
        <v>876111.802589515</v>
      </c>
      <c r="D41" s="8">
        <f>D47-D35</f>
        <v>216333</v>
      </c>
      <c r="E41" s="8">
        <f>E47-E35</f>
        <v>459101.77816110355</v>
      </c>
      <c r="F41" s="8">
        <f>F47-F35</f>
        <v>88611</v>
      </c>
      <c r="G41" s="8">
        <f>G47-G35</f>
        <v>494966.61106147384</v>
      </c>
      <c r="H41" s="8">
        <f>H47-H35</f>
        <v>677985</v>
      </c>
      <c r="I41" s="8">
        <f t="shared" si="0"/>
        <v>1830180.1918120924</v>
      </c>
    </row>
    <row r="42" spans="1:9" ht="9" customHeight="1">
      <c r="A42" s="7">
        <v>1998</v>
      </c>
      <c r="B42" s="8">
        <v>369574</v>
      </c>
      <c r="C42" s="8">
        <f>C48-C36</f>
        <v>830590.2585899695</v>
      </c>
      <c r="D42" s="8">
        <v>197248</v>
      </c>
      <c r="E42" s="8">
        <f>E48-E36</f>
        <v>442316.4124837961</v>
      </c>
      <c r="F42" s="8">
        <v>101228</v>
      </c>
      <c r="G42" s="8">
        <f>G48-G36</f>
        <v>586642.8752188485</v>
      </c>
      <c r="H42" s="8">
        <v>668050</v>
      </c>
      <c r="I42" s="8">
        <f t="shared" si="0"/>
        <v>1859549.546292614</v>
      </c>
    </row>
    <row r="43" spans="1:9" ht="9" customHeight="1">
      <c r="A43" s="7">
        <v>1999</v>
      </c>
      <c r="B43" s="8">
        <v>294847</v>
      </c>
      <c r="C43" s="8">
        <f>1299064000000/1936270</f>
        <v>670910.5651587846</v>
      </c>
      <c r="D43" s="8">
        <v>138272</v>
      </c>
      <c r="E43" s="8">
        <f>581477000000/1936270</f>
        <v>300307.80831185734</v>
      </c>
      <c r="F43" s="8">
        <v>81139</v>
      </c>
      <c r="G43" s="8">
        <f>930302000000/1936270</f>
        <v>480460.88613674743</v>
      </c>
      <c r="H43" s="8">
        <v>514258</v>
      </c>
      <c r="I43" s="8">
        <f>2810842000000/1936270</f>
        <v>1451678.7431504903</v>
      </c>
    </row>
    <row r="44" spans="1:9" ht="9" customHeight="1">
      <c r="A44" s="7">
        <v>2000</v>
      </c>
      <c r="B44" s="8">
        <f>B50-B38</f>
        <v>255659</v>
      </c>
      <c r="C44" s="8">
        <f>C50-C38</f>
        <v>595993</v>
      </c>
      <c r="D44" s="8">
        <f aca="true" t="shared" si="1" ref="D44:I44">D50-D38</f>
        <v>106620</v>
      </c>
      <c r="E44" s="8">
        <f t="shared" si="1"/>
        <v>239211</v>
      </c>
      <c r="F44" s="8">
        <f t="shared" si="1"/>
        <v>77770</v>
      </c>
      <c r="G44" s="8">
        <f t="shared" si="1"/>
        <v>476477</v>
      </c>
      <c r="H44" s="8">
        <f t="shared" si="1"/>
        <v>440049</v>
      </c>
      <c r="I44" s="8">
        <f t="shared" si="1"/>
        <v>1311681</v>
      </c>
    </row>
    <row r="45" spans="1:9" ht="19.5" customHeight="1">
      <c r="A45" s="133" t="s">
        <v>61</v>
      </c>
      <c r="B45" s="133"/>
      <c r="C45" s="133"/>
      <c r="D45" s="133"/>
      <c r="E45" s="133"/>
      <c r="F45" s="133"/>
      <c r="G45" s="133"/>
      <c r="H45" s="133"/>
      <c r="I45" s="133"/>
    </row>
    <row r="46" spans="1:9" ht="9" customHeight="1">
      <c r="A46" s="7">
        <v>1996</v>
      </c>
      <c r="B46" s="8">
        <v>2331153</v>
      </c>
      <c r="C46" s="8">
        <f>4871296000000/1936270</f>
        <v>2515814.426707019</v>
      </c>
      <c r="D46" s="8">
        <v>742098</v>
      </c>
      <c r="E46" s="8">
        <f>1898888000000/1936270</f>
        <v>980693.8081982369</v>
      </c>
      <c r="F46" s="8">
        <v>479452</v>
      </c>
      <c r="G46" s="8">
        <f>3109251000000/1936270</f>
        <v>1605794.129950885</v>
      </c>
      <c r="H46" s="8">
        <v>3552703</v>
      </c>
      <c r="I46" s="8">
        <f t="shared" si="0"/>
        <v>5102302.364856141</v>
      </c>
    </row>
    <row r="47" spans="1:9" ht="9" customHeight="1">
      <c r="A47" s="7">
        <v>1997</v>
      </c>
      <c r="B47" s="8">
        <v>2017963</v>
      </c>
      <c r="C47" s="8">
        <f>4247349000000/1936270</f>
        <v>2193572.6938908314</v>
      </c>
      <c r="D47" s="8">
        <v>589467</v>
      </c>
      <c r="E47" s="8">
        <f>1511568000000/1936270</f>
        <v>780659.7220428969</v>
      </c>
      <c r="F47" s="8">
        <v>475848</v>
      </c>
      <c r="G47" s="8">
        <f>3164334000000/1936270</f>
        <v>1634242.125323431</v>
      </c>
      <c r="H47" s="8">
        <f>B47+D47+F47</f>
        <v>3083278</v>
      </c>
      <c r="I47" s="8">
        <f t="shared" si="0"/>
        <v>4608474.54125716</v>
      </c>
    </row>
    <row r="48" spans="1:9" ht="9" customHeight="1">
      <c r="A48" s="7">
        <v>1998</v>
      </c>
      <c r="B48" s="8">
        <v>1968112</v>
      </c>
      <c r="C48" s="8">
        <f>4093622000000/1936270</f>
        <v>2114179.324164502</v>
      </c>
      <c r="D48" s="8">
        <v>554262</v>
      </c>
      <c r="E48" s="8">
        <f>1457571000000/1936270</f>
        <v>752772.5988627619</v>
      </c>
      <c r="F48" s="8">
        <v>574712</v>
      </c>
      <c r="G48" s="8">
        <f>3882305000000/1936270</f>
        <v>2005043.2016196088</v>
      </c>
      <c r="H48" s="8">
        <v>3097086</v>
      </c>
      <c r="I48" s="8">
        <f t="shared" si="0"/>
        <v>4871995.124646872</v>
      </c>
    </row>
    <row r="49" spans="1:9" ht="9" customHeight="1">
      <c r="A49" s="7">
        <v>1999</v>
      </c>
      <c r="B49" s="8">
        <v>1571549</v>
      </c>
      <c r="C49" s="8">
        <f>3291617000000/1936270</f>
        <v>1699978.3088102383</v>
      </c>
      <c r="D49" s="8">
        <v>383513</v>
      </c>
      <c r="E49" s="8">
        <f>995791000000/1936270</f>
        <v>514283.13200121885</v>
      </c>
      <c r="F49" s="8">
        <v>468004</v>
      </c>
      <c r="G49" s="8">
        <f>3264493000000/1936270</f>
        <v>1685969.931879335</v>
      </c>
      <c r="H49" s="8">
        <v>2423066</v>
      </c>
      <c r="I49" s="8">
        <f>7551902000000/1936270</f>
        <v>3900231.889147691</v>
      </c>
    </row>
    <row r="50" spans="1:9" s="59" customFormat="1" ht="9" customHeight="1">
      <c r="A50" s="7">
        <v>2000</v>
      </c>
      <c r="B50" s="8">
        <v>1361372</v>
      </c>
      <c r="C50" s="8">
        <v>1522496</v>
      </c>
      <c r="D50" s="8">
        <v>301964</v>
      </c>
      <c r="E50" s="8">
        <v>416621</v>
      </c>
      <c r="F50" s="8">
        <v>439509</v>
      </c>
      <c r="G50" s="8">
        <v>1647498</v>
      </c>
      <c r="H50" s="8">
        <v>2102845</v>
      </c>
      <c r="I50" s="8">
        <v>3586615</v>
      </c>
    </row>
    <row r="51" spans="1:9" ht="9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26.25" customHeight="1">
      <c r="A52" s="134" t="s">
        <v>191</v>
      </c>
      <c r="B52" s="135"/>
      <c r="C52" s="135"/>
      <c r="D52" s="135"/>
      <c r="E52" s="135"/>
      <c r="F52" s="135"/>
      <c r="G52" s="135"/>
      <c r="H52" s="135"/>
      <c r="I52" s="135"/>
    </row>
    <row r="53" ht="9" customHeight="1">
      <c r="A53" s="3"/>
    </row>
  </sheetData>
  <mergeCells count="4">
    <mergeCell ref="A33:I33"/>
    <mergeCell ref="A39:I39"/>
    <mergeCell ref="A45:I45"/>
    <mergeCell ref="A52:I52"/>
  </mergeCells>
  <printOptions horizontalCentered="1"/>
  <pageMargins left="1.1811023622047245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&amp;C27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 topLeftCell="A1">
      <selection activeCell="L12" sqref="L12"/>
    </sheetView>
  </sheetViews>
  <sheetFormatPr defaultColWidth="9.140625" defaultRowHeight="12.75"/>
  <cols>
    <col min="1" max="1" width="5.421875" style="50" customWidth="1"/>
    <col min="2" max="2" width="8.140625" style="50" customWidth="1"/>
    <col min="3" max="6" width="8.7109375" style="50" customWidth="1"/>
    <col min="7" max="7" width="8.8515625" style="50" customWidth="1"/>
    <col min="8" max="9" width="8.7109375" style="50" customWidth="1"/>
    <col min="10" max="10" width="11.00390625" style="50" customWidth="1"/>
    <col min="11" max="16384" width="9.140625" style="50" customWidth="1"/>
  </cols>
  <sheetData>
    <row r="1" spans="1:8" s="100" customFormat="1" ht="12">
      <c r="A1" s="105" t="s">
        <v>157</v>
      </c>
      <c r="B1" s="105"/>
      <c r="C1" s="105"/>
      <c r="D1" s="105"/>
      <c r="E1" s="105"/>
      <c r="F1" s="105"/>
      <c r="G1" s="105"/>
      <c r="H1" s="105"/>
    </row>
    <row r="2" spans="1:10" ht="12.75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9" ht="13.5" customHeight="1">
      <c r="A3" s="119"/>
      <c r="B3" s="119"/>
      <c r="C3" s="119"/>
      <c r="D3" s="106" t="s">
        <v>65</v>
      </c>
      <c r="E3" s="102"/>
      <c r="F3" s="102"/>
      <c r="G3" s="102"/>
      <c r="H3" s="102"/>
      <c r="I3" s="102"/>
    </row>
    <row r="4" spans="1:10" s="19" customFormat="1" ht="40.5" customHeight="1">
      <c r="A4" s="120"/>
      <c r="B4" s="101"/>
      <c r="C4" s="101"/>
      <c r="D4" s="121" t="s">
        <v>103</v>
      </c>
      <c r="E4" s="121" t="s">
        <v>104</v>
      </c>
      <c r="F4" s="122" t="s">
        <v>105</v>
      </c>
      <c r="G4" s="121" t="s">
        <v>106</v>
      </c>
      <c r="H4" s="121" t="s">
        <v>107</v>
      </c>
      <c r="I4" s="122" t="s">
        <v>14</v>
      </c>
      <c r="J4" s="123"/>
    </row>
    <row r="5" spans="1:10" ht="20.25" customHeight="1">
      <c r="A5" s="29" t="s">
        <v>108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9" customHeight="1">
      <c r="A6" s="124">
        <v>1996</v>
      </c>
      <c r="B6" s="8">
        <v>13</v>
      </c>
      <c r="C6" s="8">
        <v>2</v>
      </c>
      <c r="D6" s="8">
        <v>10</v>
      </c>
      <c r="E6" s="8">
        <v>45</v>
      </c>
      <c r="F6" s="8">
        <v>3</v>
      </c>
      <c r="G6" s="8">
        <v>8</v>
      </c>
      <c r="H6" s="8">
        <v>19</v>
      </c>
      <c r="I6" s="8">
        <v>85</v>
      </c>
      <c r="J6" s="8">
        <v>100</v>
      </c>
    </row>
    <row r="7" spans="1:10" ht="9" customHeight="1">
      <c r="A7" s="124">
        <v>1997</v>
      </c>
      <c r="B7" s="8">
        <v>10</v>
      </c>
      <c r="C7" s="8">
        <v>1</v>
      </c>
      <c r="D7" s="8">
        <v>11</v>
      </c>
      <c r="E7" s="8">
        <v>53</v>
      </c>
      <c r="F7" s="8">
        <v>2</v>
      </c>
      <c r="G7" s="8">
        <v>10</v>
      </c>
      <c r="H7" s="8">
        <v>14</v>
      </c>
      <c r="I7" s="8">
        <v>90</v>
      </c>
      <c r="J7" s="8">
        <v>101</v>
      </c>
    </row>
    <row r="8" spans="1:10" ht="9" customHeight="1">
      <c r="A8" s="124">
        <v>1998</v>
      </c>
      <c r="B8" s="8">
        <v>9</v>
      </c>
      <c r="C8" s="8">
        <v>1</v>
      </c>
      <c r="D8" s="8">
        <v>5</v>
      </c>
      <c r="E8" s="8">
        <v>47</v>
      </c>
      <c r="F8" s="8">
        <v>1</v>
      </c>
      <c r="G8" s="8">
        <v>17</v>
      </c>
      <c r="H8" s="8">
        <v>16</v>
      </c>
      <c r="I8" s="8">
        <v>86</v>
      </c>
      <c r="J8" s="8">
        <v>96</v>
      </c>
    </row>
    <row r="9" spans="1:10" ht="9" customHeight="1">
      <c r="A9" s="124">
        <v>1999</v>
      </c>
      <c r="B9" s="8">
        <v>8</v>
      </c>
      <c r="C9" s="19" t="s">
        <v>6</v>
      </c>
      <c r="D9" s="8">
        <v>4</v>
      </c>
      <c r="E9" s="8">
        <v>39</v>
      </c>
      <c r="F9" s="8">
        <v>1</v>
      </c>
      <c r="G9" s="8">
        <v>14</v>
      </c>
      <c r="H9" s="8">
        <v>19</v>
      </c>
      <c r="I9" s="8">
        <v>77</v>
      </c>
      <c r="J9" s="8">
        <v>85</v>
      </c>
    </row>
    <row r="10" spans="1:10" ht="9" customHeight="1">
      <c r="A10" s="124">
        <v>2000</v>
      </c>
      <c r="B10" s="8">
        <v>6</v>
      </c>
      <c r="C10" s="8">
        <v>2</v>
      </c>
      <c r="D10" s="8">
        <v>6</v>
      </c>
      <c r="E10" s="8">
        <v>42</v>
      </c>
      <c r="F10" s="8">
        <v>3</v>
      </c>
      <c r="G10" s="8">
        <v>17</v>
      </c>
      <c r="H10" s="8">
        <v>13</v>
      </c>
      <c r="I10" s="8">
        <v>81</v>
      </c>
      <c r="J10" s="8">
        <v>89</v>
      </c>
    </row>
    <row r="11" spans="1:10" ht="20.25" customHeight="1">
      <c r="A11" s="29" t="s">
        <v>109</v>
      </c>
      <c r="B11" s="30"/>
      <c r="C11" s="30"/>
      <c r="D11" s="125"/>
      <c r="E11" s="125"/>
      <c r="F11" s="125"/>
      <c r="G11" s="125"/>
      <c r="H11" s="125"/>
      <c r="I11" s="125"/>
      <c r="J11" s="125"/>
    </row>
    <row r="12" spans="1:10" ht="9" customHeight="1">
      <c r="A12" s="124">
        <v>1996</v>
      </c>
      <c r="B12" s="8">
        <v>737</v>
      </c>
      <c r="C12" s="8">
        <v>115</v>
      </c>
      <c r="D12" s="8">
        <v>708</v>
      </c>
      <c r="E12" s="8">
        <v>3207</v>
      </c>
      <c r="F12" s="8">
        <v>191</v>
      </c>
      <c r="G12" s="8">
        <v>674</v>
      </c>
      <c r="H12" s="8">
        <v>155</v>
      </c>
      <c r="I12" s="8">
        <v>4935</v>
      </c>
      <c r="J12" s="8">
        <v>5787</v>
      </c>
    </row>
    <row r="13" spans="1:10" ht="9" customHeight="1">
      <c r="A13" s="124">
        <v>1997</v>
      </c>
      <c r="B13" s="8">
        <v>650</v>
      </c>
      <c r="C13" s="8">
        <v>89</v>
      </c>
      <c r="D13" s="8">
        <v>653</v>
      </c>
      <c r="E13" s="8">
        <v>3137</v>
      </c>
      <c r="F13" s="8">
        <v>179</v>
      </c>
      <c r="G13" s="8">
        <v>653</v>
      </c>
      <c r="H13" s="8">
        <v>115</v>
      </c>
      <c r="I13" s="8">
        <v>4737</v>
      </c>
      <c r="J13" s="8">
        <v>5476</v>
      </c>
    </row>
    <row r="14" spans="1:10" ht="9" customHeight="1">
      <c r="A14" s="124">
        <v>1998</v>
      </c>
      <c r="B14" s="8">
        <v>577</v>
      </c>
      <c r="C14" s="8">
        <v>79</v>
      </c>
      <c r="D14" s="8">
        <v>597</v>
      </c>
      <c r="E14" s="8">
        <v>3130</v>
      </c>
      <c r="F14" s="8">
        <v>186</v>
      </c>
      <c r="G14" s="8">
        <v>620</v>
      </c>
      <c r="H14" s="8">
        <v>114</v>
      </c>
      <c r="I14" s="8">
        <v>4647</v>
      </c>
      <c r="J14" s="8">
        <v>5303</v>
      </c>
    </row>
    <row r="15" spans="1:10" ht="9" customHeight="1">
      <c r="A15" s="124">
        <v>1999</v>
      </c>
      <c r="B15" s="8">
        <v>477</v>
      </c>
      <c r="C15" s="8">
        <v>53</v>
      </c>
      <c r="D15" s="8">
        <v>667</v>
      </c>
      <c r="E15" s="8">
        <v>2816</v>
      </c>
      <c r="F15" s="8">
        <v>140</v>
      </c>
      <c r="G15" s="8">
        <v>539</v>
      </c>
      <c r="H15" s="8">
        <v>99</v>
      </c>
      <c r="I15" s="8">
        <f>SUM(D15:H15)</f>
        <v>4261</v>
      </c>
      <c r="J15" s="8">
        <v>4791</v>
      </c>
    </row>
    <row r="16" spans="1:10" ht="9" customHeight="1">
      <c r="A16" s="124">
        <v>2000</v>
      </c>
      <c r="B16" s="8">
        <v>324</v>
      </c>
      <c r="C16" s="8">
        <v>30</v>
      </c>
      <c r="D16" s="8">
        <v>402</v>
      </c>
      <c r="E16" s="8">
        <v>2559</v>
      </c>
      <c r="F16" s="8">
        <v>89</v>
      </c>
      <c r="G16" s="8">
        <v>462</v>
      </c>
      <c r="H16" s="8">
        <v>113</v>
      </c>
      <c r="I16" s="8">
        <v>3625</v>
      </c>
      <c r="J16" s="8">
        <v>3979</v>
      </c>
    </row>
    <row r="17" spans="1:10" ht="20.25" customHeight="1">
      <c r="A17" s="29" t="s">
        <v>110</v>
      </c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9" customHeight="1">
      <c r="A18" s="124">
        <v>1996</v>
      </c>
      <c r="B18" s="8">
        <v>1609</v>
      </c>
      <c r="C18" s="8">
        <v>220</v>
      </c>
      <c r="D18" s="8">
        <v>1224</v>
      </c>
      <c r="E18" s="8">
        <v>4100</v>
      </c>
      <c r="F18" s="8">
        <v>124</v>
      </c>
      <c r="G18" s="8">
        <v>1810</v>
      </c>
      <c r="H18" s="8">
        <v>136</v>
      </c>
      <c r="I18" s="8">
        <v>7394</v>
      </c>
      <c r="J18" s="8">
        <v>9223</v>
      </c>
    </row>
    <row r="19" spans="1:10" ht="9" customHeight="1">
      <c r="A19" s="124">
        <v>1997</v>
      </c>
      <c r="B19" s="8">
        <v>1320</v>
      </c>
      <c r="C19" s="8">
        <v>160</v>
      </c>
      <c r="D19" s="8">
        <v>1018</v>
      </c>
      <c r="E19" s="8">
        <v>4103</v>
      </c>
      <c r="F19" s="8">
        <v>160</v>
      </c>
      <c r="G19" s="8">
        <v>1639</v>
      </c>
      <c r="H19" s="8">
        <v>120</v>
      </c>
      <c r="I19" s="8">
        <v>7040</v>
      </c>
      <c r="J19" s="8">
        <v>8520</v>
      </c>
    </row>
    <row r="20" spans="1:10" ht="9" customHeight="1">
      <c r="A20" s="124">
        <v>1998</v>
      </c>
      <c r="B20" s="8">
        <v>1014</v>
      </c>
      <c r="C20" s="8">
        <v>114</v>
      </c>
      <c r="D20" s="8">
        <v>954</v>
      </c>
      <c r="E20" s="8">
        <v>3907</v>
      </c>
      <c r="F20" s="8">
        <v>208</v>
      </c>
      <c r="G20" s="8">
        <v>1433</v>
      </c>
      <c r="H20" s="8">
        <v>113</v>
      </c>
      <c r="I20" s="8">
        <v>6615</v>
      </c>
      <c r="J20" s="8">
        <v>7743</v>
      </c>
    </row>
    <row r="21" spans="1:10" ht="9" customHeight="1">
      <c r="A21" s="124">
        <v>1999</v>
      </c>
      <c r="B21" s="8">
        <v>871</v>
      </c>
      <c r="C21" s="8">
        <v>105</v>
      </c>
      <c r="D21" s="8">
        <v>1210</v>
      </c>
      <c r="E21" s="8">
        <v>3499</v>
      </c>
      <c r="F21" s="8">
        <v>150</v>
      </c>
      <c r="G21" s="8">
        <v>1337</v>
      </c>
      <c r="H21" s="8">
        <v>119</v>
      </c>
      <c r="I21" s="8">
        <f>SUM(D21:H21)</f>
        <v>6315</v>
      </c>
      <c r="J21" s="8">
        <v>7291</v>
      </c>
    </row>
    <row r="22" spans="1:10" ht="9" customHeight="1">
      <c r="A22" s="124">
        <v>2000</v>
      </c>
      <c r="B22" s="8">
        <v>721</v>
      </c>
      <c r="C22" s="8">
        <v>93</v>
      </c>
      <c r="D22" s="8">
        <v>747</v>
      </c>
      <c r="E22" s="8">
        <v>3911</v>
      </c>
      <c r="F22" s="8">
        <v>74</v>
      </c>
      <c r="G22" s="8">
        <v>1309</v>
      </c>
      <c r="H22" s="8">
        <v>103</v>
      </c>
      <c r="I22" s="8">
        <v>6144</v>
      </c>
      <c r="J22" s="8">
        <v>6958</v>
      </c>
    </row>
    <row r="23" spans="1:10" ht="20.25" customHeight="1">
      <c r="A23" s="29" t="s">
        <v>111</v>
      </c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9" customHeight="1">
      <c r="A24" s="124">
        <v>1996</v>
      </c>
      <c r="B24" s="8">
        <v>91</v>
      </c>
      <c r="C24" s="8">
        <v>13</v>
      </c>
      <c r="D24" s="8">
        <v>89</v>
      </c>
      <c r="E24" s="8">
        <v>556</v>
      </c>
      <c r="F24" s="8">
        <v>56</v>
      </c>
      <c r="G24" s="8">
        <v>121</v>
      </c>
      <c r="H24" s="8">
        <v>25</v>
      </c>
      <c r="I24" s="8">
        <v>847</v>
      </c>
      <c r="J24" s="8">
        <v>951</v>
      </c>
    </row>
    <row r="25" spans="1:10" ht="9" customHeight="1">
      <c r="A25" s="124">
        <v>1997</v>
      </c>
      <c r="B25" s="8">
        <v>63</v>
      </c>
      <c r="C25" s="8">
        <v>17</v>
      </c>
      <c r="D25" s="8">
        <v>72</v>
      </c>
      <c r="E25" s="8">
        <v>485</v>
      </c>
      <c r="F25" s="8">
        <v>38</v>
      </c>
      <c r="G25" s="8">
        <v>103</v>
      </c>
      <c r="H25" s="8">
        <v>18</v>
      </c>
      <c r="I25" s="8">
        <v>716</v>
      </c>
      <c r="J25" s="8">
        <v>796</v>
      </c>
    </row>
    <row r="26" spans="1:10" ht="9" customHeight="1">
      <c r="A26" s="124">
        <v>1998</v>
      </c>
      <c r="B26" s="8">
        <v>60</v>
      </c>
      <c r="C26" s="8">
        <v>6</v>
      </c>
      <c r="D26" s="8">
        <v>44</v>
      </c>
      <c r="E26" s="8">
        <v>354</v>
      </c>
      <c r="F26" s="8">
        <v>42</v>
      </c>
      <c r="G26" s="8">
        <v>72</v>
      </c>
      <c r="H26" s="8">
        <v>20</v>
      </c>
      <c r="I26" s="8">
        <v>532</v>
      </c>
      <c r="J26" s="8">
        <v>598</v>
      </c>
    </row>
    <row r="27" spans="1:10" ht="9" customHeight="1">
      <c r="A27" s="124">
        <v>1999</v>
      </c>
      <c r="B27" s="8">
        <v>53</v>
      </c>
      <c r="C27" s="8">
        <v>4</v>
      </c>
      <c r="D27" s="8">
        <v>61</v>
      </c>
      <c r="E27" s="8">
        <v>295</v>
      </c>
      <c r="F27" s="8">
        <v>32</v>
      </c>
      <c r="G27" s="8">
        <v>83</v>
      </c>
      <c r="H27" s="8">
        <v>23</v>
      </c>
      <c r="I27" s="8">
        <f>SUM(D27:H27)</f>
        <v>494</v>
      </c>
      <c r="J27" s="8">
        <v>551</v>
      </c>
    </row>
    <row r="28" spans="1:10" ht="9" customHeight="1">
      <c r="A28" s="124">
        <v>2000</v>
      </c>
      <c r="B28" s="8">
        <v>51</v>
      </c>
      <c r="C28" s="8">
        <v>5</v>
      </c>
      <c r="D28" s="8">
        <v>52</v>
      </c>
      <c r="E28" s="8">
        <v>365</v>
      </c>
      <c r="F28" s="8">
        <v>26</v>
      </c>
      <c r="G28" s="8">
        <v>83</v>
      </c>
      <c r="H28" s="8">
        <v>33</v>
      </c>
      <c r="I28" s="8">
        <v>559</v>
      </c>
      <c r="J28" s="8">
        <v>615</v>
      </c>
    </row>
    <row r="29" spans="1:10" ht="20.25" customHeight="1">
      <c r="A29" s="29" t="s">
        <v>61</v>
      </c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9" customHeight="1">
      <c r="A30" s="124">
        <v>1996</v>
      </c>
      <c r="B30" s="8">
        <v>2450</v>
      </c>
      <c r="C30" s="8">
        <v>350</v>
      </c>
      <c r="D30" s="8">
        <v>2031</v>
      </c>
      <c r="E30" s="8">
        <v>7908</v>
      </c>
      <c r="F30" s="8">
        <v>374</v>
      </c>
      <c r="G30" s="8">
        <v>2613</v>
      </c>
      <c r="H30" s="8">
        <v>335</v>
      </c>
      <c r="I30" s="8">
        <v>13261</v>
      </c>
      <c r="J30" s="8">
        <v>16061</v>
      </c>
    </row>
    <row r="31" spans="1:10" ht="9" customHeight="1">
      <c r="A31" s="124">
        <v>1997</v>
      </c>
      <c r="B31" s="8">
        <v>2043</v>
      </c>
      <c r="C31" s="8">
        <v>267</v>
      </c>
      <c r="D31" s="8">
        <v>1754</v>
      </c>
      <c r="E31" s="8">
        <v>7778</v>
      </c>
      <c r="F31" s="8">
        <v>379</v>
      </c>
      <c r="G31" s="8">
        <v>2405</v>
      </c>
      <c r="H31" s="8">
        <v>267</v>
      </c>
      <c r="I31" s="8">
        <v>12583</v>
      </c>
      <c r="J31" s="8">
        <v>14893</v>
      </c>
    </row>
    <row r="32" spans="1:10" ht="9" customHeight="1">
      <c r="A32" s="124">
        <v>1998</v>
      </c>
      <c r="B32" s="8">
        <f aca="true" t="shared" si="0" ref="B32:J32">B8+B14+B20+B26</f>
        <v>1660</v>
      </c>
      <c r="C32" s="8">
        <f t="shared" si="0"/>
        <v>200</v>
      </c>
      <c r="D32" s="8">
        <f t="shared" si="0"/>
        <v>1600</v>
      </c>
      <c r="E32" s="8">
        <f t="shared" si="0"/>
        <v>7438</v>
      </c>
      <c r="F32" s="8">
        <f t="shared" si="0"/>
        <v>437</v>
      </c>
      <c r="G32" s="8">
        <f t="shared" si="0"/>
        <v>2142</v>
      </c>
      <c r="H32" s="8">
        <f t="shared" si="0"/>
        <v>263</v>
      </c>
      <c r="I32" s="8">
        <f t="shared" si="0"/>
        <v>11880</v>
      </c>
      <c r="J32" s="8">
        <f t="shared" si="0"/>
        <v>13740</v>
      </c>
    </row>
    <row r="33" spans="1:10" ht="9" customHeight="1">
      <c r="A33" s="124">
        <v>1999</v>
      </c>
      <c r="B33" s="8">
        <v>1409</v>
      </c>
      <c r="C33" s="8">
        <v>162</v>
      </c>
      <c r="D33" s="8">
        <v>1942</v>
      </c>
      <c r="E33" s="8">
        <v>6649</v>
      </c>
      <c r="F33" s="8">
        <v>323</v>
      </c>
      <c r="G33" s="8">
        <v>1973</v>
      </c>
      <c r="H33" s="8">
        <v>260</v>
      </c>
      <c r="I33" s="8">
        <f>SUM(D33:H33)</f>
        <v>11147</v>
      </c>
      <c r="J33" s="8">
        <v>12718</v>
      </c>
    </row>
    <row r="34" spans="1:10" ht="9" customHeight="1">
      <c r="A34" s="124">
        <v>2000</v>
      </c>
      <c r="B34" s="8">
        <v>1102</v>
      </c>
      <c r="C34" s="8">
        <v>130</v>
      </c>
      <c r="D34" s="8">
        <v>1207</v>
      </c>
      <c r="E34" s="8">
        <v>6877</v>
      </c>
      <c r="F34" s="8">
        <v>192</v>
      </c>
      <c r="G34" s="8">
        <v>1871</v>
      </c>
      <c r="H34" s="8">
        <v>262</v>
      </c>
      <c r="I34" s="8">
        <v>10409</v>
      </c>
      <c r="J34" s="8">
        <v>11641</v>
      </c>
    </row>
    <row r="35" spans="1:10" ht="9" customHeight="1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</sheetData>
  <printOptions horizontalCentered="1"/>
  <pageMargins left="1.1811023622047245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&amp;C28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L12" sqref="L12"/>
    </sheetView>
  </sheetViews>
  <sheetFormatPr defaultColWidth="9.140625" defaultRowHeight="12.75"/>
  <cols>
    <col min="1" max="1" width="39.8515625" style="0" customWidth="1"/>
    <col min="6" max="6" width="9.140625" style="3" customWidth="1"/>
  </cols>
  <sheetData>
    <row r="1" spans="1:6" s="14" customFormat="1" ht="12">
      <c r="A1" s="13" t="s">
        <v>192</v>
      </c>
      <c r="F1" s="3"/>
    </row>
    <row r="2" spans="1:6" ht="13.5" customHeight="1">
      <c r="A2" s="2"/>
      <c r="B2" s="2"/>
      <c r="C2" s="2"/>
      <c r="D2" s="2"/>
      <c r="E2" s="2"/>
      <c r="F2" s="5"/>
    </row>
    <row r="3" spans="1:6" ht="13.5" customHeight="1">
      <c r="A3" s="23" t="s">
        <v>112</v>
      </c>
      <c r="B3" s="6">
        <v>1996</v>
      </c>
      <c r="C3" s="6">
        <v>1997</v>
      </c>
      <c r="D3" s="6">
        <v>1998</v>
      </c>
      <c r="E3" s="55">
        <v>1999</v>
      </c>
      <c r="F3" s="55">
        <v>2000</v>
      </c>
    </row>
    <row r="4" spans="1:5" ht="13.5" customHeight="1">
      <c r="A4" s="14"/>
      <c r="B4" s="14"/>
      <c r="C4" s="14"/>
      <c r="D4" s="14"/>
      <c r="E4" s="3"/>
    </row>
    <row r="5" spans="1:8" s="57" customFormat="1" ht="9" customHeight="1">
      <c r="A5" s="56" t="s">
        <v>113</v>
      </c>
      <c r="B5" s="15">
        <v>100</v>
      </c>
      <c r="C5" s="15">
        <v>101</v>
      </c>
      <c r="D5" s="15">
        <v>96</v>
      </c>
      <c r="E5" s="15">
        <v>85</v>
      </c>
      <c r="F5" s="15">
        <v>89</v>
      </c>
      <c r="G5" s="3"/>
      <c r="H5" s="3"/>
    </row>
    <row r="6" spans="1:8" s="57" customFormat="1" ht="9" customHeight="1">
      <c r="A6" s="56" t="s">
        <v>114</v>
      </c>
      <c r="B6" s="47">
        <v>5787</v>
      </c>
      <c r="C6" s="47">
        <v>5476</v>
      </c>
      <c r="D6" s="47">
        <v>5303</v>
      </c>
      <c r="E6" s="47">
        <v>4791</v>
      </c>
      <c r="F6" s="47">
        <v>3979</v>
      </c>
      <c r="G6" s="3"/>
      <c r="H6" s="3"/>
    </row>
    <row r="7" spans="1:8" s="58" customFormat="1" ht="9" customHeight="1">
      <c r="A7" s="7" t="s">
        <v>115</v>
      </c>
      <c r="B7" s="3">
        <v>35</v>
      </c>
      <c r="C7" s="3">
        <v>40</v>
      </c>
      <c r="D7" s="3">
        <v>37</v>
      </c>
      <c r="E7" s="3">
        <v>19</v>
      </c>
      <c r="F7" s="3">
        <v>20</v>
      </c>
      <c r="G7" s="3"/>
      <c r="H7" s="3"/>
    </row>
    <row r="8" spans="1:8" s="59" customFormat="1" ht="9" customHeight="1">
      <c r="A8" s="7" t="s">
        <v>116</v>
      </c>
      <c r="B8" s="8">
        <v>2747</v>
      </c>
      <c r="C8" s="8">
        <v>2524</v>
      </c>
      <c r="D8" s="8">
        <v>2565</v>
      </c>
      <c r="E8" s="8">
        <v>2391</v>
      </c>
      <c r="F8" s="8">
        <v>2222</v>
      </c>
      <c r="G8" s="3"/>
      <c r="H8" s="3"/>
    </row>
    <row r="9" spans="1:8" s="63" customFormat="1" ht="9" customHeight="1">
      <c r="A9" s="60" t="s">
        <v>117</v>
      </c>
      <c r="B9" s="61">
        <v>212</v>
      </c>
      <c r="C9" s="61">
        <v>183</v>
      </c>
      <c r="D9" s="61">
        <v>196</v>
      </c>
      <c r="E9" s="62">
        <v>196</v>
      </c>
      <c r="F9" s="62">
        <v>167</v>
      </c>
      <c r="G9" s="3"/>
      <c r="H9" s="3"/>
    </row>
    <row r="10" spans="1:8" s="63" customFormat="1" ht="9" customHeight="1">
      <c r="A10" s="60" t="s">
        <v>118</v>
      </c>
      <c r="B10" s="61">
        <v>204</v>
      </c>
      <c r="C10" s="61">
        <v>213</v>
      </c>
      <c r="D10" s="61">
        <v>226</v>
      </c>
      <c r="E10" s="62">
        <v>253</v>
      </c>
      <c r="F10" s="62">
        <v>206</v>
      </c>
      <c r="G10" s="3"/>
      <c r="H10" s="3"/>
    </row>
    <row r="11" spans="1:8" s="63" customFormat="1" ht="9" customHeight="1">
      <c r="A11" s="60" t="s">
        <v>119</v>
      </c>
      <c r="B11" s="61">
        <v>550</v>
      </c>
      <c r="C11" s="61">
        <v>548</v>
      </c>
      <c r="D11" s="61">
        <v>511</v>
      </c>
      <c r="E11" s="62">
        <v>445</v>
      </c>
      <c r="F11" s="62">
        <v>343</v>
      </c>
      <c r="G11" s="3"/>
      <c r="H11" s="3"/>
    </row>
    <row r="12" spans="1:8" s="63" customFormat="1" ht="9" customHeight="1">
      <c r="A12" s="60" t="s">
        <v>120</v>
      </c>
      <c r="B12" s="61">
        <v>274</v>
      </c>
      <c r="C12" s="61">
        <v>256</v>
      </c>
      <c r="D12" s="61">
        <v>264</v>
      </c>
      <c r="E12" s="62">
        <v>231</v>
      </c>
      <c r="F12" s="62">
        <v>151</v>
      </c>
      <c r="G12" s="3"/>
      <c r="H12" s="3"/>
    </row>
    <row r="13" spans="1:8" s="63" customFormat="1" ht="9" customHeight="1">
      <c r="A13" s="60" t="s">
        <v>121</v>
      </c>
      <c r="B13" s="61">
        <v>217</v>
      </c>
      <c r="C13" s="61">
        <v>176</v>
      </c>
      <c r="D13" s="61">
        <v>199</v>
      </c>
      <c r="E13" s="62">
        <v>186</v>
      </c>
      <c r="F13" s="62">
        <v>164</v>
      </c>
      <c r="G13" s="3"/>
      <c r="H13" s="3"/>
    </row>
    <row r="14" spans="1:8" s="63" customFormat="1" ht="9" customHeight="1">
      <c r="A14" s="60" t="s">
        <v>122</v>
      </c>
      <c r="B14" s="61">
        <v>743</v>
      </c>
      <c r="C14" s="61">
        <v>664</v>
      </c>
      <c r="D14" s="61">
        <v>653</v>
      </c>
      <c r="E14" s="62">
        <v>595</v>
      </c>
      <c r="F14" s="62">
        <v>683</v>
      </c>
      <c r="G14" s="3"/>
      <c r="H14" s="3"/>
    </row>
    <row r="15" spans="1:8" s="63" customFormat="1" ht="9" customHeight="1">
      <c r="A15" s="60" t="s">
        <v>123</v>
      </c>
      <c r="B15" s="61">
        <v>171</v>
      </c>
      <c r="C15" s="61">
        <v>144</v>
      </c>
      <c r="D15" s="61">
        <v>164</v>
      </c>
      <c r="E15" s="62">
        <v>147</v>
      </c>
      <c r="F15" s="62">
        <v>140</v>
      </c>
      <c r="G15" s="3"/>
      <c r="H15" s="3"/>
    </row>
    <row r="16" spans="1:8" s="63" customFormat="1" ht="9" customHeight="1">
      <c r="A16" s="60" t="s">
        <v>124</v>
      </c>
      <c r="B16" s="61">
        <v>376</v>
      </c>
      <c r="C16" s="61">
        <v>340</v>
      </c>
      <c r="D16" s="61">
        <v>352</v>
      </c>
      <c r="E16" s="62">
        <v>338</v>
      </c>
      <c r="F16" s="62">
        <v>368</v>
      </c>
      <c r="G16" s="3"/>
      <c r="H16" s="3"/>
    </row>
    <row r="17" spans="1:8" ht="9" customHeight="1">
      <c r="A17" s="7" t="s">
        <v>125</v>
      </c>
      <c r="B17" s="8">
        <v>2953</v>
      </c>
      <c r="C17" s="8">
        <v>2852</v>
      </c>
      <c r="D17" s="8">
        <v>2663</v>
      </c>
      <c r="E17" s="8">
        <v>2345</v>
      </c>
      <c r="F17" s="8">
        <v>1688</v>
      </c>
      <c r="G17" s="3"/>
      <c r="H17" s="3"/>
    </row>
    <row r="18" spans="1:8" ht="9" customHeight="1">
      <c r="A18" s="7" t="s">
        <v>126</v>
      </c>
      <c r="B18" s="3"/>
      <c r="C18" s="3"/>
      <c r="D18" s="3"/>
      <c r="E18" s="3"/>
      <c r="G18" s="3"/>
      <c r="H18" s="3"/>
    </row>
    <row r="19" spans="1:8" ht="9" customHeight="1">
      <c r="A19" s="7" t="s">
        <v>127</v>
      </c>
      <c r="B19" s="3">
        <v>52</v>
      </c>
      <c r="C19" s="3">
        <v>60</v>
      </c>
      <c r="D19" s="3">
        <v>38</v>
      </c>
      <c r="E19" s="3">
        <v>36</v>
      </c>
      <c r="F19" s="3">
        <v>49</v>
      </c>
      <c r="G19" s="3"/>
      <c r="H19" s="3"/>
    </row>
    <row r="20" spans="1:8" s="57" customFormat="1" ht="9" customHeight="1">
      <c r="A20" s="56" t="s">
        <v>128</v>
      </c>
      <c r="B20" s="47">
        <v>9223</v>
      </c>
      <c r="C20" s="47">
        <v>8520</v>
      </c>
      <c r="D20" s="47">
        <v>7743</v>
      </c>
      <c r="E20" s="47">
        <f>SUM(E21:E24)</f>
        <v>7291</v>
      </c>
      <c r="F20" s="47">
        <f>SUM(F21:F24)</f>
        <v>6958</v>
      </c>
      <c r="G20" s="3"/>
      <c r="H20" s="3"/>
    </row>
    <row r="21" spans="1:8" s="63" customFormat="1" ht="9" customHeight="1">
      <c r="A21" s="60" t="s">
        <v>129</v>
      </c>
      <c r="B21" s="64">
        <v>1790</v>
      </c>
      <c r="C21" s="64">
        <v>1601</v>
      </c>
      <c r="D21" s="64">
        <v>1438</v>
      </c>
      <c r="E21" s="65">
        <v>1332</v>
      </c>
      <c r="F21" s="65">
        <v>1219</v>
      </c>
      <c r="G21" s="3"/>
      <c r="H21" s="3"/>
    </row>
    <row r="22" spans="1:8" s="63" customFormat="1" ht="9" customHeight="1">
      <c r="A22" s="60" t="s">
        <v>130</v>
      </c>
      <c r="B22" s="64">
        <v>3983</v>
      </c>
      <c r="C22" s="64">
        <v>3551</v>
      </c>
      <c r="D22" s="64">
        <v>3119</v>
      </c>
      <c r="E22" s="65">
        <v>2838</v>
      </c>
      <c r="F22" s="65">
        <v>2770</v>
      </c>
      <c r="G22" s="3"/>
      <c r="H22" s="3"/>
    </row>
    <row r="23" spans="1:8" s="63" customFormat="1" ht="9" customHeight="1">
      <c r="A23" s="60" t="s">
        <v>131</v>
      </c>
      <c r="B23" s="61">
        <v>972</v>
      </c>
      <c r="C23" s="61">
        <v>823</v>
      </c>
      <c r="D23" s="61">
        <v>818</v>
      </c>
      <c r="E23" s="62">
        <v>848</v>
      </c>
      <c r="F23" s="62">
        <v>833</v>
      </c>
      <c r="G23" s="3"/>
      <c r="H23" s="3"/>
    </row>
    <row r="24" spans="1:8" s="63" customFormat="1" ht="9" customHeight="1">
      <c r="A24" s="60" t="s">
        <v>132</v>
      </c>
      <c r="B24" s="64">
        <v>2478</v>
      </c>
      <c r="C24" s="64">
        <v>2545</v>
      </c>
      <c r="D24" s="64">
        <v>2368</v>
      </c>
      <c r="E24" s="65">
        <v>2273</v>
      </c>
      <c r="F24" s="65">
        <v>2136</v>
      </c>
      <c r="G24" s="3"/>
      <c r="H24" s="3"/>
    </row>
    <row r="25" spans="1:8" s="57" customFormat="1" ht="9" customHeight="1">
      <c r="A25" s="56" t="s">
        <v>133</v>
      </c>
      <c r="B25" s="15">
        <v>496</v>
      </c>
      <c r="C25" s="15">
        <v>463</v>
      </c>
      <c r="D25" s="15">
        <v>375</v>
      </c>
      <c r="E25" s="15">
        <f>SUM(E26:E29)</f>
        <v>392</v>
      </c>
      <c r="F25" s="15">
        <f>SUM(F26:F29)</f>
        <v>396</v>
      </c>
      <c r="G25" s="3"/>
      <c r="H25" s="3"/>
    </row>
    <row r="26" spans="1:8" s="63" customFormat="1" ht="9" customHeight="1">
      <c r="A26" s="60" t="s">
        <v>134</v>
      </c>
      <c r="B26" s="61">
        <v>224</v>
      </c>
      <c r="C26" s="61">
        <v>269</v>
      </c>
      <c r="D26" s="61">
        <v>203</v>
      </c>
      <c r="E26" s="62">
        <v>222</v>
      </c>
      <c r="F26" s="62">
        <v>202</v>
      </c>
      <c r="G26" s="3"/>
      <c r="H26" s="3"/>
    </row>
    <row r="27" spans="1:8" s="63" customFormat="1" ht="9" customHeight="1">
      <c r="A27" s="60" t="s">
        <v>135</v>
      </c>
      <c r="B27" s="61">
        <v>19</v>
      </c>
      <c r="C27" s="61">
        <v>28</v>
      </c>
      <c r="D27" s="61">
        <v>38</v>
      </c>
      <c r="E27" s="62">
        <v>47</v>
      </c>
      <c r="F27" s="62">
        <v>27</v>
      </c>
      <c r="G27" s="3"/>
      <c r="H27" s="3"/>
    </row>
    <row r="28" spans="1:8" s="63" customFormat="1" ht="9" customHeight="1">
      <c r="A28" s="60" t="s">
        <v>136</v>
      </c>
      <c r="B28" s="61">
        <v>218</v>
      </c>
      <c r="C28" s="61">
        <v>143</v>
      </c>
      <c r="D28" s="61">
        <v>109</v>
      </c>
      <c r="E28" s="62">
        <v>109</v>
      </c>
      <c r="F28" s="62">
        <v>135</v>
      </c>
      <c r="G28" s="3"/>
      <c r="H28" s="3"/>
    </row>
    <row r="29" spans="1:8" s="63" customFormat="1" ht="9" customHeight="1">
      <c r="A29" s="60" t="s">
        <v>137</v>
      </c>
      <c r="B29" s="61">
        <v>35</v>
      </c>
      <c r="C29" s="61">
        <v>23</v>
      </c>
      <c r="D29" s="61">
        <v>25</v>
      </c>
      <c r="E29" s="62">
        <v>14</v>
      </c>
      <c r="F29" s="62">
        <v>32</v>
      </c>
      <c r="G29" s="3"/>
      <c r="H29" s="3"/>
    </row>
    <row r="30" spans="1:8" s="57" customFormat="1" ht="9" customHeight="1">
      <c r="A30" s="56" t="s">
        <v>138</v>
      </c>
      <c r="B30" s="15">
        <v>455</v>
      </c>
      <c r="C30" s="15">
        <v>333</v>
      </c>
      <c r="D30" s="15">
        <v>223</v>
      </c>
      <c r="E30" s="15">
        <v>159</v>
      </c>
      <c r="F30" s="15">
        <v>219</v>
      </c>
      <c r="G30" s="3"/>
      <c r="H30" s="3"/>
    </row>
    <row r="31" spans="1:8" s="1" customFormat="1" ht="9" customHeight="1">
      <c r="A31" s="56" t="s">
        <v>14</v>
      </c>
      <c r="B31" s="47">
        <v>16061</v>
      </c>
      <c r="C31" s="47">
        <v>14893</v>
      </c>
      <c r="D31" s="47">
        <v>13740</v>
      </c>
      <c r="E31" s="47">
        <v>12718</v>
      </c>
      <c r="F31" s="47">
        <v>11641</v>
      </c>
      <c r="G31" s="3"/>
      <c r="H31" s="3"/>
    </row>
    <row r="32" spans="1:8" ht="9" customHeight="1">
      <c r="A32" s="10"/>
      <c r="B32" s="5"/>
      <c r="C32" s="5"/>
      <c r="D32" s="5"/>
      <c r="E32" s="5"/>
      <c r="F32" s="5"/>
      <c r="G32" s="3"/>
      <c r="H32" s="3"/>
    </row>
    <row r="33" spans="1:5" ht="12.75">
      <c r="A33" s="14"/>
      <c r="B33" s="14"/>
      <c r="C33" s="14"/>
      <c r="D33" s="14"/>
      <c r="E33" s="14"/>
    </row>
  </sheetData>
  <printOptions horizontalCentered="1"/>
  <pageMargins left="1.1811023622047245" right="1.141732283464567" top="0.7086614173228347" bottom="2.1653543307086616" header="0.4724409448818898" footer="1.6929133858267718"/>
  <pageSetup horizontalDpi="240" verticalDpi="240" orientation="portrait" paperSize="9" scale="90" r:id="rId1"/>
  <headerFooter alignWithMargins="0">
    <oddFooter>&amp;C29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60"/>
  <sheetViews>
    <sheetView showGridLines="0" workbookViewId="0" topLeftCell="A37">
      <selection activeCell="C53" sqref="C53"/>
    </sheetView>
  </sheetViews>
  <sheetFormatPr defaultColWidth="9.140625" defaultRowHeight="12.75"/>
  <cols>
    <col min="1" max="1" width="23.28125" style="0" customWidth="1"/>
    <col min="2" max="2" width="4.7109375" style="0" customWidth="1"/>
    <col min="3" max="3" width="6.7109375" style="0" customWidth="1"/>
    <col min="4" max="4" width="8.00390625" style="0" customWidth="1"/>
    <col min="5" max="5" width="5.7109375" style="0" customWidth="1"/>
    <col min="6" max="7" width="7.7109375" style="0" customWidth="1"/>
    <col min="8" max="8" width="5.7109375" style="0" customWidth="1"/>
    <col min="9" max="9" width="7.7109375" style="0" customWidth="1"/>
    <col min="10" max="10" width="8.421875" style="0" customWidth="1"/>
  </cols>
  <sheetData>
    <row r="1" s="14" customFormat="1" ht="13.5" customHeight="1">
      <c r="A1" s="13" t="s">
        <v>193</v>
      </c>
    </row>
    <row r="2" spans="1:10" ht="13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s="3" customFormat="1" ht="13.5" customHeight="1">
      <c r="A3" s="16" t="s">
        <v>55</v>
      </c>
      <c r="B3" s="16"/>
      <c r="C3" s="16" t="s">
        <v>139</v>
      </c>
      <c r="D3" s="16"/>
      <c r="E3" s="16" t="s">
        <v>140</v>
      </c>
      <c r="F3" s="66"/>
      <c r="G3" s="2"/>
      <c r="H3" s="6" t="s">
        <v>141</v>
      </c>
      <c r="I3" s="5"/>
      <c r="J3" s="6" t="s">
        <v>14</v>
      </c>
    </row>
    <row r="4" spans="1:10" s="3" customFormat="1" ht="20.25" customHeight="1">
      <c r="A4" s="26" t="s">
        <v>108</v>
      </c>
      <c r="B4" s="4"/>
      <c r="C4" s="4"/>
      <c r="D4" s="4"/>
      <c r="E4" s="4"/>
      <c r="F4" s="44"/>
      <c r="G4" s="44"/>
      <c r="H4" s="4"/>
      <c r="I4" s="4"/>
      <c r="J4" s="4"/>
    </row>
    <row r="5" spans="1:14" ht="9" customHeight="1">
      <c r="A5" s="7">
        <v>1996</v>
      </c>
      <c r="B5" s="3"/>
      <c r="C5" s="3"/>
      <c r="D5" s="3">
        <v>20</v>
      </c>
      <c r="F5" s="3">
        <v>11</v>
      </c>
      <c r="H5" s="3">
        <v>48</v>
      </c>
      <c r="J5" s="3">
        <v>79</v>
      </c>
      <c r="K5" s="3"/>
      <c r="L5" s="3"/>
      <c r="M5" s="3"/>
      <c r="N5" s="3"/>
    </row>
    <row r="6" spans="1:14" ht="9" customHeight="1">
      <c r="A6" s="7">
        <v>1997</v>
      </c>
      <c r="B6" t="s">
        <v>142</v>
      </c>
      <c r="D6" s="3">
        <v>22</v>
      </c>
      <c r="F6" s="3">
        <v>8</v>
      </c>
      <c r="H6" s="3">
        <v>50</v>
      </c>
      <c r="J6" s="3">
        <v>80</v>
      </c>
      <c r="K6" s="3"/>
      <c r="L6" s="3"/>
      <c r="M6" s="8"/>
      <c r="N6" s="8"/>
    </row>
    <row r="7" spans="1:14" ht="9" customHeight="1">
      <c r="A7" s="7">
        <v>1998</v>
      </c>
      <c r="D7" s="3">
        <v>19</v>
      </c>
      <c r="F7" s="3">
        <v>4</v>
      </c>
      <c r="H7" s="3">
        <v>55</v>
      </c>
      <c r="J7" s="3">
        <v>78</v>
      </c>
      <c r="K7" s="8"/>
      <c r="L7" s="3"/>
      <c r="M7" s="8"/>
      <c r="N7" s="8"/>
    </row>
    <row r="8" spans="1:14" ht="9" customHeight="1">
      <c r="A8" s="7">
        <v>1999</v>
      </c>
      <c r="D8" s="3">
        <v>18</v>
      </c>
      <c r="F8" s="3">
        <v>5</v>
      </c>
      <c r="H8" s="3">
        <v>67</v>
      </c>
      <c r="J8" s="3">
        <v>90</v>
      </c>
      <c r="K8" s="3"/>
      <c r="L8" s="3"/>
      <c r="M8" s="3"/>
      <c r="N8" s="3"/>
    </row>
    <row r="9" spans="1:10" ht="9" customHeight="1">
      <c r="A9" s="7">
        <v>2000</v>
      </c>
      <c r="D9" s="3">
        <v>11</v>
      </c>
      <c r="F9" s="3">
        <v>7</v>
      </c>
      <c r="H9" s="3">
        <v>61</v>
      </c>
      <c r="J9" s="3">
        <v>79</v>
      </c>
    </row>
    <row r="10" spans="1:14" ht="20.25" customHeight="1">
      <c r="A10" s="26" t="s">
        <v>109</v>
      </c>
      <c r="B10" s="4"/>
      <c r="C10" s="4"/>
      <c r="D10" s="4"/>
      <c r="E10" s="44"/>
      <c r="F10" s="4"/>
      <c r="G10" s="44"/>
      <c r="H10" s="4"/>
      <c r="I10" s="44"/>
      <c r="J10" s="4"/>
      <c r="K10" s="3"/>
      <c r="L10" s="3"/>
      <c r="M10" s="3"/>
      <c r="N10" s="3"/>
    </row>
    <row r="11" spans="1:14" ht="9" customHeight="1">
      <c r="A11" s="7">
        <v>1996</v>
      </c>
      <c r="B11" s="3"/>
      <c r="C11" s="3"/>
      <c r="D11" s="3">
        <v>727</v>
      </c>
      <c r="F11" s="3">
        <v>209</v>
      </c>
      <c r="H11" s="8">
        <v>2703</v>
      </c>
      <c r="J11" s="8">
        <v>3639</v>
      </c>
      <c r="K11" s="3"/>
      <c r="L11" s="3"/>
      <c r="M11" s="8"/>
      <c r="N11" s="8"/>
    </row>
    <row r="12" spans="1:14" ht="9" customHeight="1">
      <c r="A12" s="7">
        <v>1997</v>
      </c>
      <c r="B12" s="3"/>
      <c r="C12" s="3" t="s">
        <v>143</v>
      </c>
      <c r="D12" s="3">
        <v>732</v>
      </c>
      <c r="E12" s="3"/>
      <c r="F12" s="3">
        <v>155</v>
      </c>
      <c r="G12" s="3"/>
      <c r="H12" s="8">
        <v>2815</v>
      </c>
      <c r="I12" s="3"/>
      <c r="J12" s="8">
        <v>3702</v>
      </c>
      <c r="K12" s="8"/>
      <c r="L12" s="3"/>
      <c r="M12" s="8"/>
      <c r="N12" s="8"/>
    </row>
    <row r="13" spans="1:14" ht="9" customHeight="1">
      <c r="A13" s="7">
        <v>1998</v>
      </c>
      <c r="B13" s="3"/>
      <c r="C13" s="3"/>
      <c r="D13" s="3">
        <v>608</v>
      </c>
      <c r="E13" s="3"/>
      <c r="F13" s="3">
        <v>164</v>
      </c>
      <c r="G13" s="3"/>
      <c r="H13" s="8">
        <v>2926</v>
      </c>
      <c r="I13" s="3"/>
      <c r="J13" s="8">
        <v>3698</v>
      </c>
      <c r="K13" s="3"/>
      <c r="L13" s="3"/>
      <c r="M13" s="3"/>
      <c r="N13" s="3"/>
    </row>
    <row r="14" spans="1:14" ht="9" customHeight="1">
      <c r="A14" s="7">
        <v>1999</v>
      </c>
      <c r="B14" s="3"/>
      <c r="C14" s="3"/>
      <c r="D14" s="3">
        <v>662</v>
      </c>
      <c r="E14" s="3"/>
      <c r="F14" s="3">
        <v>123</v>
      </c>
      <c r="G14" s="3"/>
      <c r="H14" s="8">
        <v>2857</v>
      </c>
      <c r="I14" s="3"/>
      <c r="J14" s="8">
        <v>3642</v>
      </c>
      <c r="K14" s="8"/>
      <c r="L14" s="3"/>
      <c r="M14" s="8"/>
      <c r="N14" s="8"/>
    </row>
    <row r="15" spans="1:10" ht="9" customHeight="1">
      <c r="A15" s="7">
        <v>2000</v>
      </c>
      <c r="B15" s="3"/>
      <c r="C15" s="3"/>
      <c r="D15" s="3">
        <v>533</v>
      </c>
      <c r="E15" s="3"/>
      <c r="F15" s="3">
        <v>142</v>
      </c>
      <c r="G15" s="3"/>
      <c r="H15" s="8">
        <v>2926</v>
      </c>
      <c r="I15" s="3"/>
      <c r="J15" s="8">
        <v>3601</v>
      </c>
    </row>
    <row r="16" spans="1:10" s="27" customFormat="1" ht="20.25" customHeight="1">
      <c r="A16" s="26" t="s">
        <v>110</v>
      </c>
      <c r="B16" s="26"/>
      <c r="C16" s="26"/>
      <c r="D16" s="26"/>
      <c r="E16" s="43"/>
      <c r="F16" s="26"/>
      <c r="G16" s="43"/>
      <c r="H16" s="26"/>
      <c r="I16" s="43"/>
      <c r="J16" s="26"/>
    </row>
    <row r="17" spans="1:10" ht="9" customHeight="1">
      <c r="A17" s="7">
        <v>1996</v>
      </c>
      <c r="B17" s="3"/>
      <c r="C17" s="3"/>
      <c r="D17" s="8">
        <v>1504</v>
      </c>
      <c r="F17" s="3">
        <v>265</v>
      </c>
      <c r="H17" s="8">
        <v>4136</v>
      </c>
      <c r="J17" s="8">
        <v>5905</v>
      </c>
    </row>
    <row r="18" spans="1:10" ht="9" customHeight="1">
      <c r="A18" s="7">
        <v>1997</v>
      </c>
      <c r="B18" s="3"/>
      <c r="C18" s="3"/>
      <c r="D18" s="8">
        <v>1241</v>
      </c>
      <c r="E18" s="3"/>
      <c r="F18" s="3">
        <v>251</v>
      </c>
      <c r="G18" s="3"/>
      <c r="H18" s="8">
        <v>4143</v>
      </c>
      <c r="I18" s="3"/>
      <c r="J18" s="8">
        <v>5635</v>
      </c>
    </row>
    <row r="19" spans="1:10" ht="9" customHeight="1">
      <c r="A19" s="7">
        <v>1998</v>
      </c>
      <c r="B19" s="3"/>
      <c r="C19" s="3"/>
      <c r="D19" s="8">
        <v>1249</v>
      </c>
      <c r="E19" s="3"/>
      <c r="F19" s="3">
        <v>218</v>
      </c>
      <c r="G19" s="3"/>
      <c r="H19" s="8">
        <v>4575</v>
      </c>
      <c r="I19" s="3"/>
      <c r="J19" s="8">
        <v>6042</v>
      </c>
    </row>
    <row r="20" spans="1:10" ht="9" customHeight="1">
      <c r="A20" s="7">
        <v>1999</v>
      </c>
      <c r="B20" s="3"/>
      <c r="C20" s="3"/>
      <c r="D20" s="8">
        <v>1274</v>
      </c>
      <c r="E20" s="3"/>
      <c r="F20" s="3">
        <v>211</v>
      </c>
      <c r="G20" s="3"/>
      <c r="H20" s="8">
        <v>5066</v>
      </c>
      <c r="I20" s="3"/>
      <c r="J20" s="8">
        <v>6551</v>
      </c>
    </row>
    <row r="21" spans="1:10" ht="9" customHeight="1">
      <c r="A21" s="7">
        <v>2000</v>
      </c>
      <c r="B21" s="3"/>
      <c r="C21" s="3"/>
      <c r="D21" s="8">
        <v>1280</v>
      </c>
      <c r="E21" s="3"/>
      <c r="F21" s="3">
        <v>209</v>
      </c>
      <c r="G21" s="3"/>
      <c r="H21" s="8">
        <v>5524</v>
      </c>
      <c r="I21" s="3"/>
      <c r="J21" s="8">
        <v>7013</v>
      </c>
    </row>
    <row r="22" spans="1:10" s="27" customFormat="1" ht="20.25" customHeight="1">
      <c r="A22" s="26" t="s">
        <v>111</v>
      </c>
      <c r="B22" s="26"/>
      <c r="C22" s="26"/>
      <c r="D22" s="26"/>
      <c r="E22" s="43"/>
      <c r="F22" s="26"/>
      <c r="G22" s="43"/>
      <c r="H22" s="26"/>
      <c r="I22" s="43"/>
      <c r="J22" s="26"/>
    </row>
    <row r="23" spans="1:10" ht="9" customHeight="1">
      <c r="A23" s="7">
        <v>1996</v>
      </c>
      <c r="B23" s="3"/>
      <c r="C23" s="3"/>
      <c r="D23" s="3">
        <v>111</v>
      </c>
      <c r="F23" s="3">
        <v>16</v>
      </c>
      <c r="H23" s="3">
        <v>407</v>
      </c>
      <c r="J23" s="3">
        <v>534</v>
      </c>
    </row>
    <row r="24" spans="1:10" ht="9" customHeight="1">
      <c r="A24" s="7">
        <v>1997</v>
      </c>
      <c r="B24" s="3"/>
      <c r="C24" s="3" t="s">
        <v>3</v>
      </c>
      <c r="D24" s="3">
        <v>87</v>
      </c>
      <c r="E24" s="3"/>
      <c r="F24" s="3">
        <v>14</v>
      </c>
      <c r="G24" s="3"/>
      <c r="H24" s="3">
        <v>430</v>
      </c>
      <c r="I24" s="3"/>
      <c r="J24" s="3">
        <v>531</v>
      </c>
    </row>
    <row r="25" spans="1:10" ht="9" customHeight="1">
      <c r="A25" s="7">
        <v>1998</v>
      </c>
      <c r="B25" s="3"/>
      <c r="C25" s="3" t="s">
        <v>3</v>
      </c>
      <c r="D25" s="3">
        <v>77</v>
      </c>
      <c r="E25" s="3"/>
      <c r="F25" s="3">
        <v>11</v>
      </c>
      <c r="G25" s="3"/>
      <c r="H25" s="3">
        <v>449</v>
      </c>
      <c r="I25" s="3"/>
      <c r="J25" s="3">
        <v>537</v>
      </c>
    </row>
    <row r="26" spans="1:10" ht="9" customHeight="1">
      <c r="A26" s="7">
        <v>1999</v>
      </c>
      <c r="B26" s="3"/>
      <c r="C26" s="3"/>
      <c r="D26" s="3">
        <v>60</v>
      </c>
      <c r="E26" s="3"/>
      <c r="F26" s="3">
        <v>13</v>
      </c>
      <c r="G26" s="3"/>
      <c r="H26" s="3">
        <v>459</v>
      </c>
      <c r="I26" s="3"/>
      <c r="J26" s="3">
        <v>532</v>
      </c>
    </row>
    <row r="27" spans="1:14" ht="9" customHeight="1">
      <c r="A27" s="7">
        <v>2000</v>
      </c>
      <c r="B27" s="3"/>
      <c r="C27" s="3"/>
      <c r="D27" s="3">
        <v>95</v>
      </c>
      <c r="E27" s="3"/>
      <c r="F27" s="3">
        <v>12</v>
      </c>
      <c r="G27" s="3"/>
      <c r="H27" s="3">
        <v>529</v>
      </c>
      <c r="I27" s="3"/>
      <c r="J27" s="3">
        <v>636</v>
      </c>
      <c r="K27" s="8"/>
      <c r="L27" s="3"/>
      <c r="M27" s="8"/>
      <c r="N27" s="8"/>
    </row>
    <row r="28" spans="1:10" s="27" customFormat="1" ht="20.25" customHeight="1">
      <c r="A28" s="26" t="s">
        <v>61</v>
      </c>
      <c r="B28" s="26"/>
      <c r="C28" s="26"/>
      <c r="D28" s="26"/>
      <c r="E28" s="43"/>
      <c r="F28" s="26"/>
      <c r="G28" s="43"/>
      <c r="H28" s="26"/>
      <c r="I28" s="43"/>
      <c r="J28" s="26"/>
    </row>
    <row r="29" spans="1:10" ht="9" customHeight="1">
      <c r="A29" s="7">
        <v>1996</v>
      </c>
      <c r="B29" s="3"/>
      <c r="C29" s="3"/>
      <c r="D29" s="8">
        <v>2362</v>
      </c>
      <c r="F29" s="3">
        <v>501</v>
      </c>
      <c r="H29" s="8">
        <v>7294</v>
      </c>
      <c r="J29" s="8">
        <v>10157</v>
      </c>
    </row>
    <row r="30" spans="1:10" ht="9" customHeight="1">
      <c r="A30" s="7">
        <v>1997</v>
      </c>
      <c r="B30" s="3"/>
      <c r="C30" s="3" t="s">
        <v>144</v>
      </c>
      <c r="D30" s="8">
        <v>2082</v>
      </c>
      <c r="E30" s="3"/>
      <c r="F30" s="3">
        <v>428</v>
      </c>
      <c r="G30" s="3"/>
      <c r="H30" s="8">
        <v>7438</v>
      </c>
      <c r="I30" s="3"/>
      <c r="J30" s="8">
        <v>9948</v>
      </c>
    </row>
    <row r="31" spans="1:10" ht="9" customHeight="1">
      <c r="A31" s="7">
        <v>1998</v>
      </c>
      <c r="B31" s="3"/>
      <c r="C31" s="3" t="s">
        <v>144</v>
      </c>
      <c r="D31" s="8">
        <v>1953</v>
      </c>
      <c r="E31" s="3"/>
      <c r="F31" s="3">
        <v>397</v>
      </c>
      <c r="G31" s="3"/>
      <c r="H31" s="8">
        <v>8005</v>
      </c>
      <c r="I31" s="3"/>
      <c r="J31" s="8">
        <v>10355</v>
      </c>
    </row>
    <row r="32" spans="1:10" ht="9" customHeight="1">
      <c r="A32" s="7">
        <v>1999</v>
      </c>
      <c r="B32" s="3"/>
      <c r="C32" s="3"/>
      <c r="D32" s="8">
        <v>2014</v>
      </c>
      <c r="E32" s="3"/>
      <c r="F32" s="3">
        <v>352</v>
      </c>
      <c r="G32" s="3"/>
      <c r="H32" s="8">
        <v>8449</v>
      </c>
      <c r="I32" s="3"/>
      <c r="J32" s="8">
        <v>10815</v>
      </c>
    </row>
    <row r="33" spans="1:10" ht="9" customHeight="1">
      <c r="A33" s="7">
        <v>2000</v>
      </c>
      <c r="B33" s="3"/>
      <c r="C33" s="3"/>
      <c r="D33" s="8">
        <v>1919</v>
      </c>
      <c r="E33" s="3"/>
      <c r="F33" s="3">
        <v>370</v>
      </c>
      <c r="G33" s="3"/>
      <c r="H33" s="8">
        <v>9040</v>
      </c>
      <c r="I33" s="3"/>
      <c r="J33" s="8">
        <v>11329</v>
      </c>
    </row>
    <row r="34" spans="1:10" ht="9" customHeight="1">
      <c r="A34" s="10"/>
      <c r="B34" s="5"/>
      <c r="C34" s="5"/>
      <c r="D34" s="5"/>
      <c r="E34" s="2"/>
      <c r="F34" s="5"/>
      <c r="G34" s="2"/>
      <c r="H34" s="5"/>
      <c r="I34" s="2"/>
      <c r="J34" s="5"/>
    </row>
    <row r="35" spans="1:7" ht="10.5" customHeight="1">
      <c r="A35" s="3" t="s">
        <v>145</v>
      </c>
      <c r="B35" s="3"/>
      <c r="C35" s="3"/>
      <c r="D35" s="3"/>
      <c r="E35" s="3"/>
      <c r="F35" s="3"/>
      <c r="G35" s="3"/>
    </row>
    <row r="36" ht="9" customHeight="1"/>
    <row r="37" spans="1:10" ht="12.75">
      <c r="A37" s="13" t="s">
        <v>194</v>
      </c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3"/>
      <c r="B39" s="5"/>
      <c r="C39" s="9">
        <v>1996</v>
      </c>
      <c r="D39" s="5"/>
      <c r="E39" s="5"/>
      <c r="F39" s="9">
        <v>1997</v>
      </c>
      <c r="G39" s="5"/>
      <c r="H39" s="12"/>
      <c r="I39" s="67">
        <v>1998</v>
      </c>
      <c r="J39" s="10"/>
    </row>
    <row r="40" spans="1:10" ht="12.75">
      <c r="A40" s="3" t="s">
        <v>146</v>
      </c>
      <c r="B40" s="3"/>
      <c r="C40" s="9" t="s">
        <v>147</v>
      </c>
      <c r="D40" s="12"/>
      <c r="E40" s="68"/>
      <c r="F40" s="67" t="s">
        <v>148</v>
      </c>
      <c r="G40" s="69"/>
      <c r="H40" s="70"/>
      <c r="I40" s="9" t="s">
        <v>147</v>
      </c>
      <c r="J40" s="36"/>
    </row>
    <row r="41" spans="1:10" ht="12.75">
      <c r="A41" s="5"/>
      <c r="B41" s="11"/>
      <c r="C41" s="6" t="s">
        <v>149</v>
      </c>
      <c r="D41" s="6" t="s">
        <v>150</v>
      </c>
      <c r="E41" s="71"/>
      <c r="F41" s="72" t="s">
        <v>149</v>
      </c>
      <c r="G41" s="72" t="s">
        <v>150</v>
      </c>
      <c r="H41" s="6"/>
      <c r="I41" s="6" t="s">
        <v>149</v>
      </c>
      <c r="J41" s="6" t="s">
        <v>150</v>
      </c>
    </row>
    <row r="42" spans="1:7" ht="9" customHeight="1">
      <c r="A42" s="3"/>
      <c r="B42" s="3"/>
      <c r="C42" s="3"/>
      <c r="D42" s="3"/>
      <c r="E42" s="73"/>
      <c r="F42" s="73"/>
      <c r="G42" s="73"/>
    </row>
    <row r="43" spans="1:10" ht="9" customHeight="1">
      <c r="A43" s="3" t="s">
        <v>151</v>
      </c>
      <c r="B43" s="19">
        <v>303</v>
      </c>
      <c r="C43" s="19">
        <f>(116931*1000000)/1936270</f>
        <v>60389.82166743274</v>
      </c>
      <c r="D43" s="19">
        <f>96585000000/1936270</f>
        <v>49881.98959855805</v>
      </c>
      <c r="E43" s="3">
        <v>285</v>
      </c>
      <c r="F43" s="8">
        <f>211775000000/1936270</f>
        <v>109372.659804676</v>
      </c>
      <c r="G43" s="8">
        <f>177061000000/1936270</f>
        <v>91444.37500968357</v>
      </c>
      <c r="H43" s="3">
        <v>291</v>
      </c>
      <c r="I43" s="8">
        <f>357138000000/1936270</f>
        <v>184446.38402702103</v>
      </c>
      <c r="J43" s="8">
        <f>304995000000/1936270</f>
        <v>157516.77193779792</v>
      </c>
    </row>
    <row r="44" spans="1:14" ht="9" customHeight="1">
      <c r="A44" s="3" t="s">
        <v>152</v>
      </c>
      <c r="B44" s="19">
        <v>218</v>
      </c>
      <c r="C44" s="19">
        <f>(178118*1000000)/1936270</f>
        <v>91990.26995202116</v>
      </c>
      <c r="D44" s="19">
        <f>349008000000/1936270</f>
        <v>180247.5894374235</v>
      </c>
      <c r="E44" s="3">
        <v>169</v>
      </c>
      <c r="F44" s="8">
        <f>111907000000/1936270</f>
        <v>57795.14220640717</v>
      </c>
      <c r="G44" s="8">
        <f>261903000000/1936270</f>
        <v>135261.61124223378</v>
      </c>
      <c r="H44" s="3">
        <v>211</v>
      </c>
      <c r="I44" s="8">
        <f>231005000000/1936270</f>
        <v>119304.12597416683</v>
      </c>
      <c r="J44" s="8">
        <f>378863000000/1936270</f>
        <v>195666.41015974013</v>
      </c>
      <c r="L44" s="3"/>
      <c r="M44" s="8"/>
      <c r="N44" s="8"/>
    </row>
    <row r="45" spans="1:14" ht="9" customHeight="1">
      <c r="A45" s="3" t="s">
        <v>153</v>
      </c>
      <c r="B45" s="19">
        <v>5343</v>
      </c>
      <c r="C45" s="19">
        <f>(1323940*1000000)/1936270</f>
        <v>683757.9469805347</v>
      </c>
      <c r="D45" s="19">
        <f>5924250000000/1936270</f>
        <v>3059619.7844308903</v>
      </c>
      <c r="E45" s="8">
        <v>5174</v>
      </c>
      <c r="F45" s="8">
        <f>1339574000000/1936270</f>
        <v>691832.2341408997</v>
      </c>
      <c r="G45" s="8">
        <f>6953204000000/1936270</f>
        <v>3591030.176576614</v>
      </c>
      <c r="H45" s="8">
        <v>5112</v>
      </c>
      <c r="I45" s="8">
        <f>1527822000000/1936270</f>
        <v>789054.2124806974</v>
      </c>
      <c r="J45" s="8">
        <f>7344574000000/1936270</f>
        <v>3793155.913173266</v>
      </c>
      <c r="L45" s="3"/>
      <c r="M45" s="8"/>
      <c r="N45" s="8"/>
    </row>
    <row r="46" spans="1:14" ht="9" customHeight="1">
      <c r="A46" s="3" t="s">
        <v>154</v>
      </c>
      <c r="B46" s="19">
        <v>4293</v>
      </c>
      <c r="C46" s="19">
        <f>(6544*1000000)/1936270</f>
        <v>3379.6939476415996</v>
      </c>
      <c r="D46" s="19">
        <f>2587748000000/1936270</f>
        <v>1336460.3077050205</v>
      </c>
      <c r="E46" s="8">
        <v>4320</v>
      </c>
      <c r="F46" s="8">
        <f>7237000000/1936270</f>
        <v>3737.5985787106138</v>
      </c>
      <c r="G46" s="8">
        <f>2675289000000/1936270</f>
        <v>1381671.4611082133</v>
      </c>
      <c r="H46" s="8">
        <v>4741</v>
      </c>
      <c r="I46" s="8">
        <f>9951000000/1936270</f>
        <v>5139.26260283948</v>
      </c>
      <c r="J46" s="8">
        <f>3478600000000/1936270</f>
        <v>1796546.9691726877</v>
      </c>
      <c r="L46" s="8"/>
      <c r="M46" s="8"/>
      <c r="N46" s="8"/>
    </row>
    <row r="47" spans="1:14" ht="9" customHeight="1">
      <c r="A47" s="15" t="s">
        <v>14</v>
      </c>
      <c r="B47" s="74">
        <v>10157</v>
      </c>
      <c r="C47" s="74">
        <f aca="true" t="shared" si="0" ref="C47:J47">SUM(C43:C46)</f>
        <v>839517.7325476303</v>
      </c>
      <c r="D47" s="74">
        <f t="shared" si="0"/>
        <v>4626209.671171892</v>
      </c>
      <c r="E47" s="22">
        <f t="shared" si="0"/>
        <v>9948</v>
      </c>
      <c r="F47" s="22">
        <f t="shared" si="0"/>
        <v>862737.6347306934</v>
      </c>
      <c r="G47" s="22">
        <f t="shared" si="0"/>
        <v>5199407.623936744</v>
      </c>
      <c r="H47" s="22">
        <f t="shared" si="0"/>
        <v>10355</v>
      </c>
      <c r="I47" s="22">
        <f t="shared" si="0"/>
        <v>1097943.9850847246</v>
      </c>
      <c r="J47" s="22">
        <f t="shared" si="0"/>
        <v>5942886.064443491</v>
      </c>
      <c r="L47" s="8"/>
      <c r="M47" s="8"/>
      <c r="N47" s="8"/>
    </row>
    <row r="48" spans="1:14" ht="9" customHeight="1">
      <c r="A48" s="3" t="s">
        <v>155</v>
      </c>
      <c r="B48" s="19">
        <v>530</v>
      </c>
      <c r="C48" s="19" t="s">
        <v>6</v>
      </c>
      <c r="D48" s="19" t="s">
        <v>6</v>
      </c>
      <c r="E48" s="20">
        <v>546</v>
      </c>
      <c r="F48" s="73" t="s">
        <v>6</v>
      </c>
      <c r="G48" s="73" t="s">
        <v>6</v>
      </c>
      <c r="H48" s="20">
        <v>517</v>
      </c>
      <c r="I48" s="73" t="s">
        <v>6</v>
      </c>
      <c r="J48" s="73" t="s">
        <v>6</v>
      </c>
      <c r="L48" s="22"/>
      <c r="M48" s="22"/>
      <c r="N48" s="22"/>
    </row>
    <row r="49" spans="1:14" ht="9" customHeight="1">
      <c r="A49" s="5"/>
      <c r="B49" s="5"/>
      <c r="C49" s="5"/>
      <c r="D49" s="5"/>
      <c r="E49" s="2"/>
      <c r="F49" s="2"/>
      <c r="G49" s="2"/>
      <c r="H49" s="2"/>
      <c r="I49" s="2"/>
      <c r="J49" s="2"/>
      <c r="L49" s="20"/>
      <c r="M49" s="73"/>
      <c r="N49" s="73"/>
    </row>
    <row r="50" spans="5:10" ht="12.75">
      <c r="E50" s="12"/>
      <c r="F50" s="67">
        <v>1999</v>
      </c>
      <c r="G50" s="10"/>
      <c r="H50" s="71"/>
      <c r="I50" s="55">
        <v>2000</v>
      </c>
      <c r="J50" s="71"/>
    </row>
    <row r="51" spans="1:10" ht="12.75">
      <c r="A51" s="3" t="s">
        <v>146</v>
      </c>
      <c r="E51" s="70"/>
      <c r="F51" s="136" t="s">
        <v>147</v>
      </c>
      <c r="G51" s="136"/>
      <c r="H51" s="70"/>
      <c r="I51" s="9" t="s">
        <v>147</v>
      </c>
      <c r="J51" s="36"/>
    </row>
    <row r="52" spans="1:14" ht="12.75">
      <c r="A52" s="5"/>
      <c r="B52" s="2"/>
      <c r="C52" s="2"/>
      <c r="D52" s="2"/>
      <c r="E52" s="6"/>
      <c r="F52" s="6" t="s">
        <v>149</v>
      </c>
      <c r="G52" s="6" t="s">
        <v>150</v>
      </c>
      <c r="H52" s="6"/>
      <c r="I52" s="6" t="s">
        <v>149</v>
      </c>
      <c r="J52" s="6" t="s">
        <v>150</v>
      </c>
      <c r="L52" s="3"/>
      <c r="M52" s="8"/>
      <c r="N52" s="8"/>
    </row>
    <row r="53" spans="12:14" ht="9" customHeight="1">
      <c r="L53" s="3"/>
      <c r="M53" s="8"/>
      <c r="N53" s="8"/>
    </row>
    <row r="54" spans="1:14" ht="9" customHeight="1">
      <c r="A54" s="3" t="s">
        <v>151</v>
      </c>
      <c r="C54" s="50"/>
      <c r="D54" s="50"/>
      <c r="E54" s="3">
        <v>319</v>
      </c>
      <c r="F54" s="8">
        <f>667324000000/1936270</f>
        <v>344644.0837279925</v>
      </c>
      <c r="G54" s="8">
        <f>607074000000/1936270</f>
        <v>313527.5555578509</v>
      </c>
      <c r="H54" s="3">
        <v>369</v>
      </c>
      <c r="I54" s="8">
        <v>113015</v>
      </c>
      <c r="J54" s="8">
        <v>90490</v>
      </c>
      <c r="L54" s="8"/>
      <c r="M54" s="8"/>
      <c r="N54" s="8"/>
    </row>
    <row r="55" spans="1:14" ht="9" customHeight="1">
      <c r="A55" s="3" t="s">
        <v>152</v>
      </c>
      <c r="C55" s="50"/>
      <c r="D55" s="50"/>
      <c r="E55" s="3">
        <v>166</v>
      </c>
      <c r="F55" s="8">
        <f>158889000000/1936270</f>
        <v>82059.32023942942</v>
      </c>
      <c r="G55" s="8">
        <f>289597000000/1936270</f>
        <v>149564.36860561802</v>
      </c>
      <c r="H55" s="3">
        <v>158</v>
      </c>
      <c r="I55" s="8">
        <v>90355</v>
      </c>
      <c r="J55" s="8">
        <v>147269</v>
      </c>
      <c r="L55" s="8"/>
      <c r="M55" s="8"/>
      <c r="N55" s="8"/>
    </row>
    <row r="56" spans="1:14" ht="9" customHeight="1">
      <c r="A56" s="3" t="s">
        <v>153</v>
      </c>
      <c r="B56" s="50"/>
      <c r="C56" s="50"/>
      <c r="D56" s="50"/>
      <c r="E56" s="8">
        <v>5216</v>
      </c>
      <c r="F56" s="8">
        <f>1782830000000/1936270</f>
        <v>920754.8534037092</v>
      </c>
      <c r="G56" s="8">
        <f>9960086000000/1936270</f>
        <v>5143955.130224607</v>
      </c>
      <c r="H56" s="8">
        <v>5414</v>
      </c>
      <c r="I56" s="8">
        <v>1120217</v>
      </c>
      <c r="J56" s="8">
        <v>5590917</v>
      </c>
      <c r="L56" s="47"/>
      <c r="M56" s="47"/>
      <c r="N56" s="47"/>
    </row>
    <row r="57" spans="1:14" ht="9" customHeight="1">
      <c r="A57" s="3" t="s">
        <v>154</v>
      </c>
      <c r="B57" s="50"/>
      <c r="C57" s="50"/>
      <c r="D57" s="50"/>
      <c r="E57" s="8">
        <v>5114</v>
      </c>
      <c r="F57" s="8">
        <f>4520000000/1936270</f>
        <v>2334.385183884479</v>
      </c>
      <c r="G57" s="8">
        <f>3836496000000/1936270</f>
        <v>1981384.8275292185</v>
      </c>
      <c r="H57" s="8">
        <v>5388</v>
      </c>
      <c r="I57" s="8">
        <v>306</v>
      </c>
      <c r="J57" s="8">
        <v>2242042</v>
      </c>
      <c r="L57" s="3"/>
      <c r="M57" s="76"/>
      <c r="N57" s="76"/>
    </row>
    <row r="58" spans="1:10" s="1" customFormat="1" ht="9" customHeight="1">
      <c r="A58" s="21" t="s">
        <v>14</v>
      </c>
      <c r="B58" s="75"/>
      <c r="C58" s="75"/>
      <c r="D58" s="75"/>
      <c r="E58" s="47">
        <f aca="true" t="shared" si="1" ref="E58:J58">SUM(E54:E57)</f>
        <v>10815</v>
      </c>
      <c r="F58" s="47">
        <f t="shared" si="1"/>
        <v>1349792.6425550156</v>
      </c>
      <c r="G58" s="47">
        <f t="shared" si="1"/>
        <v>7588431.881917294</v>
      </c>
      <c r="H58" s="47">
        <f t="shared" si="1"/>
        <v>11329</v>
      </c>
      <c r="I58" s="47">
        <f t="shared" si="1"/>
        <v>1323893</v>
      </c>
      <c r="J58" s="47">
        <f t="shared" si="1"/>
        <v>8070718</v>
      </c>
    </row>
    <row r="59" spans="1:10" ht="9" customHeight="1">
      <c r="A59" s="3" t="s">
        <v>155</v>
      </c>
      <c r="C59" s="17"/>
      <c r="D59" s="17"/>
      <c r="E59" s="3">
        <v>508</v>
      </c>
      <c r="F59" s="76" t="s">
        <v>6</v>
      </c>
      <c r="G59" s="76" t="s">
        <v>6</v>
      </c>
      <c r="H59" s="3">
        <v>540</v>
      </c>
      <c r="I59" s="76" t="s">
        <v>6</v>
      </c>
      <c r="J59" s="76" t="s">
        <v>6</v>
      </c>
    </row>
    <row r="60" spans="1:10" ht="9" customHeight="1">
      <c r="A60" s="2"/>
      <c r="B60" s="2"/>
      <c r="C60" s="2"/>
      <c r="D60" s="2"/>
      <c r="E60" s="77"/>
      <c r="F60" s="77"/>
      <c r="G60" s="77"/>
      <c r="H60" s="2"/>
      <c r="I60" s="2"/>
      <c r="J60" s="2"/>
    </row>
  </sheetData>
  <mergeCells count="1">
    <mergeCell ref="F51:G51"/>
  </mergeCells>
  <printOptions horizontalCentered="1"/>
  <pageMargins left="1.1811023622047245" right="1.141732283464567" top="0.7086614173228347" bottom="2.1653543307086616" header="0.4724409448818898" footer="1.6929133858267718"/>
  <pageSetup horizontalDpi="600" verticalDpi="600" orientation="portrait" paperSize="9" scale="90" r:id="rId2"/>
  <headerFooter alignWithMargins="0">
    <oddFooter>&amp;C30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1"/>
  <sheetViews>
    <sheetView showGridLines="0" workbookViewId="0" topLeftCell="A1">
      <selection activeCell="B20" sqref="B20"/>
    </sheetView>
  </sheetViews>
  <sheetFormatPr defaultColWidth="9.140625" defaultRowHeight="12.75"/>
  <cols>
    <col min="1" max="1" width="22.8515625" style="3" customWidth="1"/>
    <col min="2" max="2" width="7.00390625" style="3" customWidth="1"/>
    <col min="3" max="4" width="6.8515625" style="3" customWidth="1"/>
    <col min="5" max="5" width="1.421875" style="3" customWidth="1"/>
    <col min="6" max="6" width="6.7109375" style="3" customWidth="1"/>
    <col min="7" max="7" width="7.421875" style="3" customWidth="1"/>
    <col min="8" max="8" width="6.421875" style="3" customWidth="1"/>
    <col min="9" max="9" width="1.1484375" style="3" customWidth="1"/>
    <col min="10" max="10" width="7.421875" style="3" customWidth="1"/>
    <col min="11" max="11" width="5.28125" style="3" customWidth="1"/>
    <col min="12" max="12" width="6.421875" style="3" customWidth="1"/>
    <col min="13" max="14" width="5.28125" style="3" customWidth="1"/>
    <col min="15" max="16384" width="9.140625" style="3" customWidth="1"/>
  </cols>
  <sheetData>
    <row r="1" s="14" customFormat="1" ht="13.5" customHeight="1">
      <c r="A1" s="18" t="s">
        <v>195</v>
      </c>
    </row>
    <row r="2" spans="1:12" s="14" customFormat="1" ht="13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14" customFormat="1" ht="13.5" customHeight="1">
      <c r="A3" s="52"/>
      <c r="B3" s="53" t="s">
        <v>66</v>
      </c>
      <c r="C3" s="53"/>
      <c r="D3" s="53"/>
      <c r="E3" s="128"/>
      <c r="F3" s="53" t="s">
        <v>67</v>
      </c>
      <c r="G3" s="53"/>
      <c r="H3" s="53"/>
      <c r="I3" s="128"/>
      <c r="J3" s="53" t="s">
        <v>68</v>
      </c>
      <c r="K3" s="53"/>
      <c r="L3" s="53"/>
    </row>
    <row r="4" spans="1:12" ht="13.5" customHeight="1">
      <c r="A4" s="5"/>
      <c r="B4" s="54">
        <v>1998</v>
      </c>
      <c r="C4" s="54">
        <v>1999</v>
      </c>
      <c r="D4" s="54">
        <v>2000</v>
      </c>
      <c r="E4" s="54"/>
      <c r="F4" s="54">
        <v>1998</v>
      </c>
      <c r="G4" s="54">
        <v>1999</v>
      </c>
      <c r="H4" s="54">
        <v>2000</v>
      </c>
      <c r="I4" s="54"/>
      <c r="J4" s="54">
        <v>1998</v>
      </c>
      <c r="K4" s="54">
        <v>1999</v>
      </c>
      <c r="L4" s="54">
        <v>2000</v>
      </c>
    </row>
    <row r="5" ht="13.5" customHeight="1"/>
    <row r="6" spans="1:12" ht="9" customHeight="1">
      <c r="A6" s="3" t="s">
        <v>95</v>
      </c>
      <c r="B6" s="19">
        <v>90039</v>
      </c>
      <c r="C6" s="19">
        <v>83911</v>
      </c>
      <c r="D6" s="19">
        <v>100473</v>
      </c>
      <c r="E6" s="19"/>
      <c r="F6" s="19">
        <v>52665</v>
      </c>
      <c r="G6" s="19">
        <v>62272</v>
      </c>
      <c r="H6" s="19">
        <v>70565</v>
      </c>
      <c r="I6" s="19"/>
      <c r="J6" s="19">
        <v>856298</v>
      </c>
      <c r="K6" s="19">
        <v>876611</v>
      </c>
      <c r="L6" s="19">
        <v>906519</v>
      </c>
    </row>
    <row r="7" spans="1:12" ht="9" customHeight="1">
      <c r="A7" s="3" t="s">
        <v>96</v>
      </c>
      <c r="B7" s="19">
        <v>11503</v>
      </c>
      <c r="C7" s="19">
        <v>10864</v>
      </c>
      <c r="D7" s="19">
        <v>11996</v>
      </c>
      <c r="E7" s="19"/>
      <c r="F7" s="19">
        <v>11130</v>
      </c>
      <c r="G7" s="19">
        <v>11923</v>
      </c>
      <c r="H7" s="19">
        <v>12412</v>
      </c>
      <c r="I7" s="19"/>
      <c r="J7" s="19">
        <v>26090</v>
      </c>
      <c r="K7" s="19">
        <v>25031</v>
      </c>
      <c r="L7" s="19">
        <v>24615</v>
      </c>
    </row>
    <row r="8" spans="1:12" ht="9" customHeight="1">
      <c r="A8" s="3" t="s">
        <v>97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9" customHeight="1">
      <c r="A9" s="3" t="s">
        <v>98</v>
      </c>
      <c r="B9" s="19">
        <v>940</v>
      </c>
      <c r="C9" s="19">
        <v>1334</v>
      </c>
      <c r="D9" s="19">
        <v>675</v>
      </c>
      <c r="E9" s="19"/>
      <c r="F9" s="19">
        <v>499</v>
      </c>
      <c r="G9" s="19">
        <v>643</v>
      </c>
      <c r="H9" s="19">
        <v>462</v>
      </c>
      <c r="I9" s="19"/>
      <c r="J9" s="19">
        <v>6833</v>
      </c>
      <c r="K9" s="19">
        <v>2387</v>
      </c>
      <c r="L9" s="19">
        <v>2600</v>
      </c>
    </row>
    <row r="10" spans="1:12" ht="9" customHeight="1">
      <c r="A10" s="3" t="s">
        <v>99</v>
      </c>
      <c r="B10" s="19">
        <v>17149</v>
      </c>
      <c r="C10" s="19">
        <v>13050</v>
      </c>
      <c r="D10" s="19">
        <v>14975</v>
      </c>
      <c r="E10" s="19"/>
      <c r="F10" s="19">
        <v>30055</v>
      </c>
      <c r="G10" s="19">
        <v>38956</v>
      </c>
      <c r="H10" s="19">
        <v>55799</v>
      </c>
      <c r="I10" s="19"/>
      <c r="J10" s="19">
        <v>281512</v>
      </c>
      <c r="K10" s="19">
        <v>255606</v>
      </c>
      <c r="L10" s="19">
        <v>214782</v>
      </c>
    </row>
    <row r="11" spans="1:12" ht="9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ht="9" customHeight="1"/>
    <row r="13" ht="9" customHeight="1">
      <c r="A13" s="3" t="s">
        <v>100</v>
      </c>
    </row>
    <row r="14" ht="9" customHeight="1">
      <c r="A14" s="3" t="s">
        <v>101</v>
      </c>
    </row>
    <row r="15" ht="9" customHeight="1">
      <c r="A15" s="3" t="s">
        <v>102</v>
      </c>
    </row>
    <row r="16" spans="3:10" ht="9" customHeight="1">
      <c r="C16"/>
      <c r="D16"/>
      <c r="E16"/>
      <c r="F16"/>
      <c r="G16"/>
      <c r="H16"/>
      <c r="I16"/>
      <c r="J16"/>
    </row>
    <row r="17" spans="3:10" ht="9" customHeight="1">
      <c r="C17"/>
      <c r="D17"/>
      <c r="E17"/>
      <c r="F17"/>
      <c r="G17"/>
      <c r="H17"/>
      <c r="I17"/>
      <c r="J17"/>
    </row>
    <row r="18" spans="1:10" ht="18.75" customHeight="1">
      <c r="A18" s="78" t="s">
        <v>158</v>
      </c>
      <c r="B18" s="79"/>
      <c r="C18" s="79"/>
      <c r="D18" s="80"/>
      <c r="E18" s="80"/>
      <c r="F18" s="79"/>
      <c r="G18"/>
      <c r="H18"/>
      <c r="I18"/>
      <c r="J18"/>
    </row>
    <row r="19" spans="1:12" ht="10.5" customHeight="1">
      <c r="A19" s="81"/>
      <c r="B19" s="82"/>
      <c r="C19" s="82"/>
      <c r="D19" s="82"/>
      <c r="E19" s="82"/>
      <c r="F19" s="82"/>
      <c r="G19" s="2"/>
      <c r="H19" s="2"/>
      <c r="I19" s="2"/>
      <c r="J19" s="2"/>
      <c r="K19" s="5"/>
      <c r="L19" s="5"/>
    </row>
    <row r="20" spans="1:14" ht="27" customHeight="1">
      <c r="A20" s="83" t="s">
        <v>55</v>
      </c>
      <c r="B20" s="84" t="s">
        <v>159</v>
      </c>
      <c r="C20" s="84"/>
      <c r="D20" s="84" t="s">
        <v>159</v>
      </c>
      <c r="E20" s="84"/>
      <c r="F20" s="84"/>
      <c r="G20" s="38" t="s">
        <v>14</v>
      </c>
      <c r="H20" s="38"/>
      <c r="I20" s="84"/>
      <c r="J20" s="38" t="s">
        <v>14</v>
      </c>
      <c r="K20" s="34"/>
      <c r="L20" s="85" t="s">
        <v>160</v>
      </c>
      <c r="M20" s="34"/>
      <c r="N20" s="85"/>
    </row>
    <row r="21" spans="1:14" ht="9" customHeight="1">
      <c r="A21" s="86" t="s">
        <v>161</v>
      </c>
      <c r="B21" s="87" t="s">
        <v>162</v>
      </c>
      <c r="C21" s="87"/>
      <c r="D21" s="87" t="s">
        <v>163</v>
      </c>
      <c r="E21" s="87"/>
      <c r="F21" s="87"/>
      <c r="G21" s="87" t="s">
        <v>159</v>
      </c>
      <c r="H21" s="87"/>
      <c r="I21" s="87"/>
      <c r="J21" s="87" t="s">
        <v>164</v>
      </c>
      <c r="K21" s="5"/>
      <c r="L21" s="87"/>
      <c r="M21" s="20"/>
      <c r="N21" s="129"/>
    </row>
    <row r="22" ht="9" customHeight="1"/>
    <row r="23" spans="1:14" ht="9" customHeight="1">
      <c r="A23" s="88" t="s">
        <v>165</v>
      </c>
      <c r="B23" s="19">
        <v>2287478</v>
      </c>
      <c r="C23" s="19"/>
      <c r="D23" s="19">
        <v>8295095</v>
      </c>
      <c r="E23" s="19"/>
      <c r="F23" s="19"/>
      <c r="G23" s="19">
        <v>10582573</v>
      </c>
      <c r="H23" s="19"/>
      <c r="I23" s="19"/>
      <c r="J23" s="19">
        <v>10965947</v>
      </c>
      <c r="L23" s="19">
        <v>2248291</v>
      </c>
      <c r="N23" s="19"/>
    </row>
    <row r="24" spans="1:14" ht="9" customHeight="1">
      <c r="A24" s="88" t="s">
        <v>166</v>
      </c>
      <c r="B24" s="19">
        <v>2101786</v>
      </c>
      <c r="C24" s="19"/>
      <c r="D24" s="19">
        <v>8532798</v>
      </c>
      <c r="E24" s="19"/>
      <c r="F24" s="19"/>
      <c r="G24" s="19">
        <v>10634584</v>
      </c>
      <c r="H24" s="19"/>
      <c r="I24" s="19"/>
      <c r="J24" s="19">
        <v>10862783</v>
      </c>
      <c r="L24" s="19">
        <v>1776241</v>
      </c>
      <c r="N24" s="19"/>
    </row>
    <row r="25" spans="1:14" ht="9.75" customHeight="1">
      <c r="A25" s="88" t="s">
        <v>167</v>
      </c>
      <c r="B25" s="19">
        <v>2233440</v>
      </c>
      <c r="C25" s="19"/>
      <c r="D25" s="19">
        <v>9056825</v>
      </c>
      <c r="E25" s="19"/>
      <c r="F25" s="19"/>
      <c r="G25" s="19">
        <v>11290265</v>
      </c>
      <c r="H25" s="19"/>
      <c r="I25" s="19"/>
      <c r="J25" s="19">
        <v>11721217</v>
      </c>
      <c r="L25" s="19">
        <v>1724049</v>
      </c>
      <c r="N25" s="19"/>
    </row>
    <row r="26" spans="1:14" ht="9" customHeight="1">
      <c r="A26" s="88" t="s">
        <v>196</v>
      </c>
      <c r="B26" s="19">
        <v>2430151</v>
      </c>
      <c r="C26" s="19"/>
      <c r="D26" s="19">
        <v>9671195</v>
      </c>
      <c r="E26" s="19"/>
      <c r="F26" s="19"/>
      <c r="G26" s="19">
        <v>12101346</v>
      </c>
      <c r="H26" s="19"/>
      <c r="I26" s="19"/>
      <c r="J26" s="19">
        <v>12596626</v>
      </c>
      <c r="L26" s="19">
        <v>1534561</v>
      </c>
      <c r="N26" s="19"/>
    </row>
    <row r="27" spans="1:14" ht="16.5" customHeight="1">
      <c r="A27" s="25"/>
      <c r="B27" s="89"/>
      <c r="C27" s="89"/>
      <c r="D27" s="89" t="s">
        <v>197</v>
      </c>
      <c r="E27" s="89"/>
      <c r="F27" s="89"/>
      <c r="G27" s="25"/>
      <c r="H27" s="25"/>
      <c r="I27" s="25"/>
      <c r="J27" s="25"/>
      <c r="L27" s="25"/>
      <c r="N27" s="25"/>
    </row>
    <row r="28" spans="1:14" ht="9" customHeight="1">
      <c r="A28" s="90" t="s">
        <v>168</v>
      </c>
      <c r="B28" s="19">
        <v>211133</v>
      </c>
      <c r="C28" s="19"/>
      <c r="D28" s="19">
        <v>983470</v>
      </c>
      <c r="E28" s="19"/>
      <c r="F28" s="19"/>
      <c r="G28" s="19">
        <v>1194603</v>
      </c>
      <c r="H28" s="19"/>
      <c r="I28" s="19"/>
      <c r="J28" s="19">
        <v>1260632</v>
      </c>
      <c r="L28" s="19">
        <v>75846</v>
      </c>
      <c r="N28" s="19"/>
    </row>
    <row r="29" spans="1:14" ht="9" customHeight="1">
      <c r="A29" s="90" t="s">
        <v>169</v>
      </c>
      <c r="B29" s="19">
        <v>6898</v>
      </c>
      <c r="C29" s="19"/>
      <c r="D29" s="19">
        <v>24436</v>
      </c>
      <c r="E29" s="19"/>
      <c r="F29" s="19"/>
      <c r="G29" s="19">
        <v>31334</v>
      </c>
      <c r="H29" s="19"/>
      <c r="I29" s="19"/>
      <c r="J29" s="19">
        <v>33399</v>
      </c>
      <c r="L29" s="19">
        <v>881</v>
      </c>
      <c r="N29" s="19"/>
    </row>
    <row r="30" spans="1:14" ht="9" customHeight="1">
      <c r="A30" s="90" t="s">
        <v>170</v>
      </c>
      <c r="B30" s="19">
        <v>420825</v>
      </c>
      <c r="C30" s="19"/>
      <c r="D30" s="19">
        <v>1942506</v>
      </c>
      <c r="E30" s="19"/>
      <c r="F30" s="19"/>
      <c r="G30" s="19">
        <v>2363331</v>
      </c>
      <c r="H30" s="19"/>
      <c r="I30" s="19"/>
      <c r="J30" s="19">
        <v>2464197</v>
      </c>
      <c r="L30" s="19">
        <v>141143</v>
      </c>
      <c r="N30" s="19"/>
    </row>
    <row r="31" spans="1:14" ht="9" customHeight="1">
      <c r="A31" s="90" t="s">
        <v>171</v>
      </c>
      <c r="B31" s="19">
        <v>21924</v>
      </c>
      <c r="C31" s="19"/>
      <c r="D31" s="19">
        <v>189639</v>
      </c>
      <c r="E31" s="19"/>
      <c r="F31" s="19"/>
      <c r="G31" s="19">
        <v>211563</v>
      </c>
      <c r="H31" s="19"/>
      <c r="I31" s="19"/>
      <c r="J31" s="19">
        <v>224157</v>
      </c>
      <c r="L31" s="19">
        <v>1565</v>
      </c>
      <c r="N31" s="19"/>
    </row>
    <row r="32" spans="1:14" ht="9" customHeight="1">
      <c r="A32" s="91" t="s">
        <v>172</v>
      </c>
      <c r="B32" s="92">
        <v>9842</v>
      </c>
      <c r="C32" s="92"/>
      <c r="D32" s="92">
        <v>86283</v>
      </c>
      <c r="E32" s="92"/>
      <c r="F32" s="92"/>
      <c r="G32" s="92">
        <v>96125</v>
      </c>
      <c r="H32" s="92"/>
      <c r="I32" s="92"/>
      <c r="J32" s="92">
        <v>102513</v>
      </c>
      <c r="L32" s="92">
        <v>22</v>
      </c>
      <c r="N32" s="92"/>
    </row>
    <row r="33" spans="1:14" ht="9" customHeight="1">
      <c r="A33" s="91" t="s">
        <v>173</v>
      </c>
      <c r="B33" s="92">
        <v>12082</v>
      </c>
      <c r="C33" s="92"/>
      <c r="D33" s="92">
        <v>103356</v>
      </c>
      <c r="E33" s="92"/>
      <c r="F33" s="92"/>
      <c r="G33" s="92">
        <v>115438</v>
      </c>
      <c r="H33" s="92"/>
      <c r="I33" s="92"/>
      <c r="J33" s="92">
        <v>121644</v>
      </c>
      <c r="L33" s="92">
        <v>1543</v>
      </c>
      <c r="N33" s="92"/>
    </row>
    <row r="34" spans="1:14" ht="9.75" customHeight="1">
      <c r="A34" s="90" t="s">
        <v>174</v>
      </c>
      <c r="B34" s="19">
        <v>172282</v>
      </c>
      <c r="C34" s="19"/>
      <c r="D34" s="19">
        <v>850995</v>
      </c>
      <c r="E34" s="19"/>
      <c r="F34" s="19"/>
      <c r="G34" s="19">
        <v>1023277</v>
      </c>
      <c r="H34" s="19"/>
      <c r="I34" s="19"/>
      <c r="J34" s="19">
        <v>1086953</v>
      </c>
      <c r="L34" s="19">
        <v>40787</v>
      </c>
      <c r="N34" s="19"/>
    </row>
    <row r="35" spans="1:14" ht="9" customHeight="1">
      <c r="A35" s="90" t="s">
        <v>175</v>
      </c>
      <c r="B35" s="19">
        <v>49184</v>
      </c>
      <c r="C35" s="19"/>
      <c r="D35" s="19">
        <v>229120</v>
      </c>
      <c r="E35" s="19"/>
      <c r="F35" s="19"/>
      <c r="G35" s="19">
        <v>278304</v>
      </c>
      <c r="H35" s="19"/>
      <c r="I35" s="19"/>
      <c r="J35" s="19">
        <v>294217</v>
      </c>
      <c r="L35" s="19">
        <v>7087</v>
      </c>
      <c r="N35" s="19"/>
    </row>
    <row r="36" spans="1:14" ht="9" customHeight="1">
      <c r="A36" s="90" t="s">
        <v>176</v>
      </c>
      <c r="B36" s="19">
        <v>83305</v>
      </c>
      <c r="C36" s="19"/>
      <c r="D36" s="19">
        <v>326988</v>
      </c>
      <c r="E36" s="19"/>
      <c r="F36" s="19"/>
      <c r="G36" s="19">
        <v>410293</v>
      </c>
      <c r="H36" s="19"/>
      <c r="I36" s="19"/>
      <c r="J36" s="19">
        <v>424279</v>
      </c>
      <c r="L36" s="19">
        <v>41268</v>
      </c>
      <c r="N36" s="19"/>
    </row>
    <row r="37" spans="1:14" ht="9" customHeight="1">
      <c r="A37" s="90" t="s">
        <v>177</v>
      </c>
      <c r="B37" s="19">
        <v>186805</v>
      </c>
      <c r="C37" s="19"/>
      <c r="D37" s="19">
        <v>878677</v>
      </c>
      <c r="E37" s="19"/>
      <c r="F37" s="19"/>
      <c r="G37" s="19">
        <v>1065482</v>
      </c>
      <c r="H37" s="19"/>
      <c r="I37" s="19"/>
      <c r="J37" s="19">
        <v>1116257</v>
      </c>
      <c r="L37" s="19">
        <v>44104</v>
      </c>
      <c r="N37" s="19"/>
    </row>
    <row r="38" spans="1:14" ht="9" customHeight="1">
      <c r="A38" s="90" t="s">
        <v>178</v>
      </c>
      <c r="B38" s="19">
        <v>150115</v>
      </c>
      <c r="C38" s="19"/>
      <c r="D38" s="19">
        <v>749211</v>
      </c>
      <c r="E38" s="19"/>
      <c r="F38" s="19"/>
      <c r="G38" s="19">
        <v>899326</v>
      </c>
      <c r="H38" s="19"/>
      <c r="I38" s="19"/>
      <c r="J38" s="19">
        <v>944271</v>
      </c>
      <c r="L38" s="19">
        <v>69521</v>
      </c>
      <c r="N38" s="19"/>
    </row>
    <row r="39" spans="1:14" ht="9" customHeight="1">
      <c r="A39" s="90" t="s">
        <v>179</v>
      </c>
      <c r="B39" s="19">
        <v>34172</v>
      </c>
      <c r="C39" s="19"/>
      <c r="D39" s="19">
        <v>151813</v>
      </c>
      <c r="E39" s="19"/>
      <c r="F39" s="19"/>
      <c r="G39" s="19">
        <v>185985</v>
      </c>
      <c r="H39" s="19"/>
      <c r="I39" s="19"/>
      <c r="J39" s="19">
        <v>193436</v>
      </c>
      <c r="L39" s="19">
        <v>27446</v>
      </c>
      <c r="N39" s="19"/>
    </row>
    <row r="40" spans="1:14" ht="9" customHeight="1">
      <c r="A40" s="90" t="s">
        <v>180</v>
      </c>
      <c r="B40" s="19">
        <v>60346</v>
      </c>
      <c r="C40" s="19"/>
      <c r="D40" s="19">
        <v>268793</v>
      </c>
      <c r="E40" s="19"/>
      <c r="F40" s="19"/>
      <c r="G40" s="19">
        <v>329139</v>
      </c>
      <c r="H40" s="19"/>
      <c r="I40" s="19"/>
      <c r="J40" s="19">
        <v>342020</v>
      </c>
      <c r="L40" s="19">
        <v>23915</v>
      </c>
      <c r="N40" s="19"/>
    </row>
    <row r="41" spans="1:14" ht="9" customHeight="1">
      <c r="A41" s="90" t="s">
        <v>181</v>
      </c>
      <c r="B41" s="19">
        <v>232115</v>
      </c>
      <c r="C41" s="19"/>
      <c r="D41" s="19">
        <v>913629</v>
      </c>
      <c r="E41" s="19"/>
      <c r="F41" s="19"/>
      <c r="G41" s="19">
        <v>1145744</v>
      </c>
      <c r="H41" s="19"/>
      <c r="I41" s="19"/>
      <c r="J41" s="19">
        <v>1200048</v>
      </c>
      <c r="L41" s="19">
        <v>145811</v>
      </c>
      <c r="N41" s="19"/>
    </row>
    <row r="42" spans="1:14" ht="9" customHeight="1">
      <c r="A42" s="90" t="s">
        <v>182</v>
      </c>
      <c r="B42" s="19">
        <v>51186</v>
      </c>
      <c r="C42" s="19"/>
      <c r="D42" s="19">
        <v>183620</v>
      </c>
      <c r="E42" s="19"/>
      <c r="F42" s="19"/>
      <c r="G42" s="19">
        <v>234806</v>
      </c>
      <c r="H42" s="19"/>
      <c r="I42" s="19"/>
      <c r="J42" s="19">
        <v>247543</v>
      </c>
      <c r="L42" s="19">
        <v>36179</v>
      </c>
      <c r="N42" s="19"/>
    </row>
    <row r="43" spans="1:14" ht="9" customHeight="1">
      <c r="A43" s="90" t="s">
        <v>183</v>
      </c>
      <c r="B43" s="19">
        <v>12226</v>
      </c>
      <c r="C43" s="19"/>
      <c r="D43" s="19">
        <v>40392</v>
      </c>
      <c r="E43" s="19"/>
      <c r="F43" s="19"/>
      <c r="G43" s="19">
        <v>52618</v>
      </c>
      <c r="H43" s="19"/>
      <c r="I43" s="19"/>
      <c r="J43" s="19">
        <v>54353</v>
      </c>
      <c r="L43" s="19">
        <v>5438</v>
      </c>
      <c r="N43" s="19"/>
    </row>
    <row r="44" spans="1:14" ht="9" customHeight="1">
      <c r="A44" s="90" t="s">
        <v>184</v>
      </c>
      <c r="B44" s="19">
        <v>154015</v>
      </c>
      <c r="C44" s="19"/>
      <c r="D44" s="19">
        <v>590154</v>
      </c>
      <c r="E44" s="19"/>
      <c r="F44" s="19"/>
      <c r="G44" s="19">
        <v>744169</v>
      </c>
      <c r="H44" s="19"/>
      <c r="I44" s="19"/>
      <c r="J44" s="19">
        <v>777121</v>
      </c>
      <c r="L44" s="19">
        <v>274823</v>
      </c>
      <c r="N44" s="19"/>
    </row>
    <row r="45" spans="1:14" ht="9" customHeight="1">
      <c r="A45" s="90" t="s">
        <v>185</v>
      </c>
      <c r="B45" s="19">
        <v>143191</v>
      </c>
      <c r="C45" s="19"/>
      <c r="D45" s="19">
        <v>419596</v>
      </c>
      <c r="E45" s="19"/>
      <c r="F45" s="19"/>
      <c r="G45" s="19">
        <v>562787</v>
      </c>
      <c r="H45" s="19"/>
      <c r="I45" s="19"/>
      <c r="J45" s="19">
        <v>585174</v>
      </c>
      <c r="L45" s="19">
        <v>139522</v>
      </c>
      <c r="N45" s="19"/>
    </row>
    <row r="46" spans="1:14" ht="9" customHeight="1">
      <c r="A46" s="90" t="s">
        <v>186</v>
      </c>
      <c r="B46" s="19">
        <v>19148</v>
      </c>
      <c r="C46" s="19"/>
      <c r="D46" s="19">
        <v>62882</v>
      </c>
      <c r="E46" s="19"/>
      <c r="F46" s="19"/>
      <c r="G46" s="19">
        <v>82030</v>
      </c>
      <c r="H46" s="19"/>
      <c r="I46" s="19"/>
      <c r="J46" s="19">
        <v>86066</v>
      </c>
      <c r="L46" s="19">
        <v>12765</v>
      </c>
      <c r="N46" s="19"/>
    </row>
    <row r="47" spans="1:14" ht="9" customHeight="1">
      <c r="A47" s="90" t="s">
        <v>187</v>
      </c>
      <c r="B47" s="19">
        <v>57567</v>
      </c>
      <c r="C47" s="19"/>
      <c r="D47" s="19">
        <v>185534</v>
      </c>
      <c r="E47" s="19"/>
      <c r="F47" s="19"/>
      <c r="G47" s="19">
        <v>243101</v>
      </c>
      <c r="H47" s="19"/>
      <c r="I47" s="19"/>
      <c r="J47" s="19">
        <v>250715</v>
      </c>
      <c r="L47" s="19">
        <v>57015</v>
      </c>
      <c r="N47" s="19"/>
    </row>
    <row r="48" spans="1:14" ht="9" customHeight="1">
      <c r="A48" s="90" t="s">
        <v>188</v>
      </c>
      <c r="B48" s="19">
        <v>176861</v>
      </c>
      <c r="C48" s="19"/>
      <c r="D48" s="19">
        <v>529746</v>
      </c>
      <c r="E48" s="19"/>
      <c r="F48" s="19"/>
      <c r="G48" s="19">
        <v>706607</v>
      </c>
      <c r="H48" s="19"/>
      <c r="I48" s="19"/>
      <c r="J48" s="19">
        <v>733396</v>
      </c>
      <c r="L48" s="19">
        <v>149893</v>
      </c>
      <c r="N48" s="19"/>
    </row>
    <row r="49" spans="1:14" ht="9" customHeight="1">
      <c r="A49" s="90" t="s">
        <v>189</v>
      </c>
      <c r="B49" s="19">
        <v>57759</v>
      </c>
      <c r="C49" s="19"/>
      <c r="D49" s="19">
        <v>194332</v>
      </c>
      <c r="E49" s="19"/>
      <c r="F49" s="19"/>
      <c r="G49" s="19">
        <v>252091</v>
      </c>
      <c r="H49" s="19"/>
      <c r="I49" s="19"/>
      <c r="J49" s="19">
        <v>260519</v>
      </c>
      <c r="L49" s="19">
        <v>38968</v>
      </c>
      <c r="N49" s="19"/>
    </row>
    <row r="50" spans="1:14" ht="9">
      <c r="A50" s="93" t="s">
        <v>190</v>
      </c>
      <c r="B50" s="74">
        <v>2301057</v>
      </c>
      <c r="C50" s="74"/>
      <c r="D50" s="74">
        <v>9715533</v>
      </c>
      <c r="E50" s="74"/>
      <c r="F50" s="74"/>
      <c r="G50" s="74">
        <v>12016590</v>
      </c>
      <c r="H50" s="74"/>
      <c r="I50" s="74"/>
      <c r="J50" s="74">
        <v>12578753</v>
      </c>
      <c r="L50" s="74">
        <v>1333977</v>
      </c>
      <c r="N50" s="74"/>
    </row>
    <row r="51" spans="1:12" ht="9" customHeight="1">
      <c r="A51" s="94"/>
      <c r="B51" s="94"/>
      <c r="C51" s="94"/>
      <c r="D51" s="94"/>
      <c r="E51" s="94"/>
      <c r="F51" s="94"/>
      <c r="G51" s="5"/>
      <c r="H51" s="94"/>
      <c r="I51" s="5"/>
      <c r="J51" s="5"/>
      <c r="K51" s="5"/>
      <c r="L51" s="5"/>
    </row>
    <row r="52" ht="63" customHeight="1"/>
    <row r="53" ht="19.5" customHeight="1"/>
    <row r="54" ht="18.75" customHeight="1"/>
    <row r="55" ht="18.75" customHeight="1"/>
    <row r="56" ht="9" customHeight="1"/>
    <row r="57" ht="9" customHeight="1"/>
    <row r="58" ht="9" customHeight="1"/>
    <row r="59" ht="9" customHeight="1"/>
    <row r="60" ht="37.5" customHeight="1"/>
    <row r="61" ht="9" customHeight="1"/>
    <row r="62" ht="18.75" customHeight="1"/>
    <row r="63" ht="9" customHeight="1"/>
    <row r="64" ht="9" customHeight="1"/>
    <row r="65" ht="18.75" customHeight="1"/>
    <row r="66" ht="9" customHeight="1"/>
    <row r="67" ht="27" customHeight="1"/>
    <row r="68" ht="9" customHeight="1"/>
    <row r="69" ht="9" customHeight="1"/>
    <row r="70" ht="9" customHeight="1"/>
    <row r="71" ht="9" customHeight="1"/>
    <row r="72" ht="18.75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18.75" customHeight="1"/>
    <row r="82" ht="9" customHeight="1"/>
    <row r="83" ht="18.75" customHeight="1"/>
    <row r="84" ht="18.75" customHeight="1"/>
    <row r="85" ht="9" customHeight="1"/>
    <row r="86" ht="9" customHeight="1"/>
    <row r="87" ht="18.75" customHeight="1"/>
    <row r="88" ht="9" customHeight="1"/>
  </sheetData>
  <printOptions horizontalCentered="1"/>
  <pageMargins left="1.1811023622047245" right="1.141732283464567" top="0.7480314960629921" bottom="2.1653543307086616" header="0.4724409448818898" footer="1.6929133858267718"/>
  <pageSetup horizontalDpi="600" verticalDpi="600" orientation="portrait" paperSize="9" scale="90" r:id="rId2"/>
  <headerFooter alignWithMargins="0">
    <oddFooter>&amp;C31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3">
      <selection activeCell="B7" sqref="B7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</dc:creator>
  <cp:keywords/>
  <dc:description/>
  <cp:lastModifiedBy>ISTAT</cp:lastModifiedBy>
  <cp:lastPrinted>2002-05-02T13:47:52Z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