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404" windowWidth="9672" windowHeight="6660" tabRatio="311" firstSheet="2" activeTab="2"/>
  </bookViews>
  <sheets>
    <sheet name="Tav 1.1" sheetId="1" r:id="rId1"/>
    <sheet name="Tav 1.2" sheetId="2" r:id="rId2"/>
    <sheet name="Tav 1.3" sheetId="3" r:id="rId3"/>
    <sheet name="Tav 1.4" sheetId="4" r:id="rId4"/>
    <sheet name="Tav 1.5" sheetId="5" r:id="rId5"/>
    <sheet name="Tav.1.6" sheetId="6" r:id="rId6"/>
    <sheet name="Tav.1.6 (segue)" sheetId="7" r:id="rId7"/>
    <sheet name="Tav 1.7" sheetId="8" r:id="rId8"/>
    <sheet name="Tav 1.7 (segue)" sheetId="9" r:id="rId9"/>
    <sheet name="Tav 1.8" sheetId="10" r:id="rId10"/>
    <sheet name="Tav. 1.8 segue " sheetId="11" r:id="rId11"/>
    <sheet name="Tav 1.9" sheetId="12" r:id="rId12"/>
    <sheet name="Tav 1.10" sheetId="13" r:id="rId13"/>
  </sheets>
  <definedNames>
    <definedName name="_xlnm.Print_Area" localSheetId="0">'Tav 1.1'!$A$1:$M$73</definedName>
    <definedName name="_xlnm.Print_Area" localSheetId="1">'Tav 1.2'!$A$1:$L$99</definedName>
    <definedName name="_xlnm.Print_Area" localSheetId="2">'Tav 1.3'!$A$1:$L$97</definedName>
    <definedName name="_xlnm.Print_Area" localSheetId="3">'Tav 1.4'!$A$1:$G$35</definedName>
    <definedName name="_xlnm.Print_Area" localSheetId="4">'Tav 1.5'!$A$1:$E$73</definedName>
    <definedName name="_xlnm.Print_Area" localSheetId="8">'Tav 1.7 (segue)'!$A$1:$H$93</definedName>
    <definedName name="_xlnm.Print_Area" localSheetId="9">'Tav 1.8'!$A$1:$H$59</definedName>
    <definedName name="_xlnm.Print_Area" localSheetId="11">'Tav 1.9'!$A$1:$G$45</definedName>
    <definedName name="_xlnm.Print_Area" localSheetId="10">'Tav. 1.8 segue '!$A$1:$I$52</definedName>
    <definedName name="_xlnm.Print_Area" localSheetId="5">'Tav.1.6'!$A$1:$G$97</definedName>
    <definedName name="_xlnm.Print_Area" localSheetId="6">'Tav.1.6 (segue)'!$A$1:$H$97</definedName>
    <definedName name="Query2" localSheetId="4">#REF!</definedName>
    <definedName name="Query2" localSheetId="7">'Tav 1.7'!$A$6:$N$73</definedName>
    <definedName name="Query2" localSheetId="8">'Tav 1.7 (segue)'!#REF!</definedName>
    <definedName name="Query2" localSheetId="9">#REF!</definedName>
    <definedName name="Query2">#REF!</definedName>
    <definedName name="Query4" localSheetId="10">'Tav. 1.8 segue '!#REF!</definedName>
    <definedName name="Query4">#REF!</definedName>
  </definedNames>
  <calcPr fullCalcOnLoad="1"/>
</workbook>
</file>

<file path=xl/sharedStrings.xml><?xml version="1.0" encoding="utf-8"?>
<sst xmlns="http://schemas.openxmlformats.org/spreadsheetml/2006/main" count="1011" uniqueCount="243">
  <si>
    <t>Introiti</t>
  </si>
  <si>
    <t>Totale</t>
  </si>
  <si>
    <t>Paganti</t>
  </si>
  <si>
    <t>Non paganti</t>
  </si>
  <si>
    <t>Brescia</t>
  </si>
  <si>
    <t>Mantova</t>
  </si>
  <si>
    <t>Milano</t>
  </si>
  <si>
    <t>Lombardia</t>
  </si>
  <si>
    <t>Trieste</t>
  </si>
  <si>
    <t>Udine</t>
  </si>
  <si>
    <t>Padova</t>
  </si>
  <si>
    <t>Rovigo</t>
  </si>
  <si>
    <t>Venezia</t>
  </si>
  <si>
    <t>Veneto</t>
  </si>
  <si>
    <t>Genova</t>
  </si>
  <si>
    <t>Imperia</t>
  </si>
  <si>
    <t>La Spezia</t>
  </si>
  <si>
    <t>Liguria</t>
  </si>
  <si>
    <t>Bologna</t>
  </si>
  <si>
    <t>Ferrara</t>
  </si>
  <si>
    <t>Forlì</t>
  </si>
  <si>
    <t>Modena</t>
  </si>
  <si>
    <t>Parma</t>
  </si>
  <si>
    <t>Ravenna</t>
  </si>
  <si>
    <t>Reggio Emilia</t>
  </si>
  <si>
    <t>Emilia-Romagna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</si>
  <si>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</si>
  <si>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</si>
  <si>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</si>
  <si>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</si>
  <si>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</si>
  <si>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</si>
  <si>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</si>
  <si>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</si>
  <si>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</si>
  <si>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</si>
  <si>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Ancona</t>
  </si>
  <si>
    <t>Ascoli Piceno</t>
  </si>
  <si>
    <t>Macerata</t>
  </si>
  <si>
    <t>Pesaro e Urbino</t>
  </si>
  <si>
    <t>Marche</t>
  </si>
  <si>
    <t>Perugia</t>
  </si>
  <si>
    <t>Terni</t>
  </si>
  <si>
    <t>Umbria</t>
  </si>
  <si>
    <t>Frosinone</t>
  </si>
  <si>
    <t>Latina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</si>
  <si>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</si>
  <si>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</si>
  <si>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</si>
  <si>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</si>
  <si>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</si>
  <si>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</si>
  <si>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</si>
  <si>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</si>
  <si>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</si>
  <si>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</si>
  <si>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</si>
  <si>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</si>
  <si>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</si>
  <si>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</si>
  <si>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</si>
  <si>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</si>
  <si>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</si>
  <si>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</si>
  <si>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</si>
  <si>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</si>
  <si>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</si>
  <si>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</si>
  <si>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</si>
  <si>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</si>
  <si>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</si>
  <si>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</si>
  <si>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Vibo Valentia</t>
  </si>
  <si>
    <t>Calabria</t>
  </si>
  <si>
    <t>Cagliari</t>
  </si>
  <si>
    <t>Sassari</t>
  </si>
  <si>
    <t>Sardegna</t>
  </si>
  <si>
    <t>ITALIA</t>
  </si>
  <si>
    <t>NORD</t>
  </si>
  <si>
    <t>CENTRO</t>
  </si>
  <si>
    <t>MEZZOGIORNO</t>
  </si>
  <si>
    <t>Friuli-Venezia Giulia</t>
  </si>
  <si>
    <t>Istituti</t>
  </si>
  <si>
    <t>Piemonte</t>
  </si>
  <si>
    <t>Torino</t>
  </si>
  <si>
    <t>-</t>
  </si>
  <si>
    <t>Visitatori</t>
  </si>
  <si>
    <t>PROVINCE                        REGIONI</t>
  </si>
  <si>
    <t>Alessandria</t>
  </si>
  <si>
    <t>Asti</t>
  </si>
  <si>
    <t>Cuneo</t>
  </si>
  <si>
    <t>Sondrio</t>
  </si>
  <si>
    <t>Varese</t>
  </si>
  <si>
    <t>Trentino-Alto Adige</t>
  </si>
  <si>
    <t>Belluno</t>
  </si>
  <si>
    <t>Verona</t>
  </si>
  <si>
    <t>Piacenza</t>
  </si>
  <si>
    <t>Benevento</t>
  </si>
  <si>
    <t>Catanzaro</t>
  </si>
  <si>
    <t>Oristano</t>
  </si>
  <si>
    <t>MUSEI E GALLERIE</t>
  </si>
  <si>
    <t>MONUMENTI E SCAVI</t>
  </si>
  <si>
    <t>DATI ASSOLUTI</t>
  </si>
  <si>
    <t>COMPOSIZIONI PERCENTUALI</t>
  </si>
  <si>
    <t>Emilia Romagna</t>
  </si>
  <si>
    <t>Reggio di Calabria</t>
  </si>
  <si>
    <t>PROVINCE</t>
  </si>
  <si>
    <t>Gennaio</t>
  </si>
  <si>
    <t>Febbraio</t>
  </si>
  <si>
    <t>Marzo</t>
  </si>
  <si>
    <t>Aprile</t>
  </si>
  <si>
    <t>Maggio</t>
  </si>
  <si>
    <t>Giugno</t>
  </si>
  <si>
    <t>REGIONI</t>
  </si>
  <si>
    <t>Bolzano - Bozen</t>
  </si>
  <si>
    <t>Luglio</t>
  </si>
  <si>
    <t>Agosto</t>
  </si>
  <si>
    <t>Settembre</t>
  </si>
  <si>
    <t>Ottobre</t>
  </si>
  <si>
    <t>Novembre</t>
  </si>
  <si>
    <t>Dicembre</t>
  </si>
  <si>
    <t xml:space="preserve"> Gennaio </t>
  </si>
  <si>
    <t xml:space="preserve"> Febbraio </t>
  </si>
  <si>
    <t xml:space="preserve"> Marzo </t>
  </si>
  <si>
    <t xml:space="preserve"> Aprile </t>
  </si>
  <si>
    <t xml:space="preserve"> Maggio </t>
  </si>
  <si>
    <t xml:space="preserve"> Giugno </t>
  </si>
  <si>
    <t xml:space="preserve"> Luglio </t>
  </si>
  <si>
    <t xml:space="preserve"> Agosto </t>
  </si>
  <si>
    <t xml:space="preserve"> Settembre </t>
  </si>
  <si>
    <t xml:space="preserve"> Ottobre </t>
  </si>
  <si>
    <t xml:space="preserve"> Novembre </t>
  </si>
  <si>
    <t xml:space="preserve"> Dicembre </t>
  </si>
  <si>
    <t>CIRCUITI MUSEALI</t>
  </si>
  <si>
    <t>Circuito Museografico "Galleria Sabauda - Museo delle Antichità Egizie"</t>
  </si>
  <si>
    <t>Circuito Museografico "Galleria Giorgio Franchetti alla Cà d'Oro - Gallerie dell'Accademia - Museo d'Arte Orientale"</t>
  </si>
  <si>
    <t>Circuito Museografico "Galleria Giorgio Franchetti alla Cà d'Oro - Museo d'Arte Orientale"</t>
  </si>
  <si>
    <t>Circuito Museografico "Museo Nazionale - Mausoleo di Teodorico"</t>
  </si>
  <si>
    <t>Circuito Museografico (Museo degli Argenti, Giardino di Boboli)</t>
  </si>
  <si>
    <t>Complesso Museografico Palazzo Pitti - (Museo degli Argenti, Galleria Palatina, Galleria d'Arte Moderna, Giardino di Boboli)</t>
  </si>
  <si>
    <t>Percorso del Principe (Palazzo Vecchio, Corridoio Vasariano, Giardino di Boboli)</t>
  </si>
  <si>
    <t>Percorso Michelangiolesco (Museo del Bargello, Cappelle Medicee, Galleria dell'Accademia)</t>
  </si>
  <si>
    <t>Circuito Archeologico di Roma - Abbonamento "Carta Giovani" -  (Colosseo, Palatino e Foro Romano, Palazzo Massimo, Palazzo Altemps)</t>
  </si>
  <si>
    <t>Circuito Archeologico di S.M.Capua Vetere "Anfiteatro Mitreo Campano - Museo Archeologico dell'Antica Capua"</t>
  </si>
  <si>
    <t>Circuito Archeologico di Paestum "Templi di Paestum - Museo Archeologico Nazionale di Paestum"</t>
  </si>
  <si>
    <t>SESSO</t>
  </si>
  <si>
    <t>CLASSI DI ETA'</t>
  </si>
  <si>
    <t>TITOLO  DI STUDIO</t>
  </si>
  <si>
    <t>RIPARTIZIONI GEOGRAFICHE</t>
  </si>
  <si>
    <t>Maschi</t>
  </si>
  <si>
    <t>Femmine</t>
  </si>
  <si>
    <t>6-10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</si>
  <si>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</si>
  <si>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</si>
  <si>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</si>
  <si>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</si>
  <si>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</si>
  <si>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</si>
  <si>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</si>
  <si>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</si>
  <si>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</si>
  <si>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</si>
  <si>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piu'                             </t>
  </si>
  <si>
    <t>TITOLO DI STUDIO</t>
  </si>
  <si>
    <t>Nessun titolo di studio</t>
  </si>
  <si>
    <t>RIPARTIZIONE GEOGRAFICA</t>
  </si>
  <si>
    <t>Nord-Ovest</t>
  </si>
  <si>
    <t>Nord-Est</t>
  </si>
  <si>
    <t>Centro</t>
  </si>
  <si>
    <t>Sud</t>
  </si>
  <si>
    <t>Isole</t>
  </si>
  <si>
    <t>Italia</t>
  </si>
  <si>
    <t>Laurea</t>
  </si>
  <si>
    <t>Licenza media superiore</t>
  </si>
  <si>
    <t>Licenza media inferiore</t>
  </si>
  <si>
    <t>Fonte: Ministero per i beni e le attività culturali.</t>
  </si>
  <si>
    <t xml:space="preserve">                      </t>
  </si>
  <si>
    <t xml:space="preserve">Tavola 1.1 - </t>
  </si>
  <si>
    <t xml:space="preserve">Tavola 1.2 - </t>
  </si>
  <si>
    <t xml:space="preserve">                     </t>
  </si>
  <si>
    <t xml:space="preserve">                                   </t>
  </si>
  <si>
    <t>Tavola 1.3 -</t>
  </si>
  <si>
    <t xml:space="preserve">                   </t>
  </si>
  <si>
    <t xml:space="preserve">Tavola 1.6  - </t>
  </si>
  <si>
    <t xml:space="preserve">Tavola 1.7 - </t>
  </si>
  <si>
    <r>
      <t xml:space="preserve">Tavola 1.7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</si>
  <si>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1.3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</si>
  <si>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r>
      <t xml:space="preserve">Tavola 1.2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</si>
  <si>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t xml:space="preserve">                        </t>
  </si>
  <si>
    <t>medi per visitatore pagante  (in lire)</t>
  </si>
  <si>
    <t>Totale      (in milioni di lire)</t>
  </si>
  <si>
    <t>ANNI                            PROVINCE</t>
  </si>
  <si>
    <t xml:space="preserve">gratuiti  </t>
  </si>
  <si>
    <t>degli istituti a pagamento</t>
  </si>
  <si>
    <t>degli istituti gratuiti</t>
  </si>
  <si>
    <t>a paga-mento</t>
  </si>
  <si>
    <t>Novem-bre</t>
  </si>
  <si>
    <t>Dicem-bre</t>
  </si>
  <si>
    <t>Settem-bre</t>
  </si>
  <si>
    <t xml:space="preserve">CIRCUITI  MUSEALI </t>
  </si>
  <si>
    <t>TOTALE</t>
  </si>
  <si>
    <t>Tavola 1.4 -</t>
  </si>
  <si>
    <t>PROVINCIE</t>
  </si>
  <si>
    <t xml:space="preserve">Circuiti </t>
  </si>
  <si>
    <t xml:space="preserve"> Visitatori </t>
  </si>
  <si>
    <t>Non Paganti</t>
  </si>
  <si>
    <t>Tavola 1.5 -</t>
  </si>
  <si>
    <t>MESI</t>
  </si>
  <si>
    <t>Totale annuale</t>
  </si>
  <si>
    <t xml:space="preserve">TOTALE </t>
  </si>
  <si>
    <t>Bolzano</t>
  </si>
  <si>
    <t>Friuli Venezia Giulia</t>
  </si>
  <si>
    <t>Reggio Calabria</t>
  </si>
  <si>
    <t xml:space="preserve">Tavola 1.8 - </t>
  </si>
  <si>
    <t>Circuito Museografico "Galleria Naz di Palazzo Spinola e Galleria di Palazzo Reale"</t>
  </si>
  <si>
    <t>Circuito Museografico "Museo Nazionale - Mausoleo di Teodorico  - Basilica di Sant' Apollinare in Classe"</t>
  </si>
  <si>
    <t>Circuito Museografico (Galleria dell'Accademia, Museo dell'Opificio delle Pietre Dure)</t>
  </si>
  <si>
    <t>Circuito Museografico "Luoghi Napoleonici" (Villa S. Martino, Palazzina dei Mulini)</t>
  </si>
  <si>
    <t>Circuito Museografico "Museo Nazionale di Villa Guinigi, Museo Nazionale di Palazzo Mansi"</t>
  </si>
  <si>
    <t>Circuito Museografico "Museo Nazionale di S. Matteo, Museo Nazionale di Palazzo Reale"</t>
  </si>
  <si>
    <t>Circuito Archeologico di Orvieto (Museo Archeologico Nazionale, Necropoli Etrusca "Crocifisso del Tufo")</t>
  </si>
  <si>
    <t>Circuito Archeologico di Roma - (Colosseo, Palatino e Foro Romano, Palazzo Massimo, Palazzo Altemps, Caracalla, Cripta di Balbo)</t>
  </si>
  <si>
    <t>Circuito del Museo Nazionale Romano (Palazzo Massimo, Palazzo Altemps, Terme di Diocleziano, Cripta di Balbo)</t>
  </si>
  <si>
    <t>Circuito della Mostra del Colosseo (Colosseo, Palazzo Altemps)</t>
  </si>
  <si>
    <t>Circuito Archeologico di Tarquinia "Museo Archeologico Nazionale - Necropoli"</t>
  </si>
  <si>
    <t>Circuito Archeologico di Pompei (Scavi di Pompei,  Scavi di Oplonti, Museo di Boscoreale)</t>
  </si>
  <si>
    <t>Circuito Archeologico di Ercolano (Scavi di Ercolano,  Scavi di Oplonti, Museo di Boscoreale)</t>
  </si>
  <si>
    <t>Circuito Archeologico di Pompei e Ercolano (Scavi di Pompei, Scavi di Ercolano,  Scavi di Oplonti, Museo di Boscoreale)</t>
  </si>
  <si>
    <t>Pesaro Urbino</t>
  </si>
  <si>
    <t>Friuli-V.Giulia</t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</si>
  <si>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</si>
  <si>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E. Romagna</t>
  </si>
  <si>
    <r>
      <t xml:space="preserve">Tavola 1.8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</si>
  <si>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t xml:space="preserve">Tavola 1.9 - </t>
  </si>
  <si>
    <t>Tavola 1.10 -</t>
  </si>
  <si>
    <t>MONUMENTI E SCAVI (a)</t>
  </si>
  <si>
    <t>(a)  I dati relativi ai visitatori e agli introiti dei circuiti museali non sono compresi  in quelli di musei e gallerie, monumenti e scavi.</t>
  </si>
  <si>
    <t xml:space="preserve">Visitatori </t>
  </si>
  <si>
    <t>Introiti                    (in migliaia di lire)</t>
  </si>
  <si>
    <t>Circuiti  museali</t>
  </si>
  <si>
    <t xml:space="preserve">Introiti                                                                           (in migliaia di lire)                                    </t>
  </si>
  <si>
    <t>Introiti               (in migliaia di lire)</t>
  </si>
  <si>
    <t>Introiti                              (in migliaia di lire)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</si>
</sst>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.&quot;\ * #,##0_-;\-&quot;£.&quot;\ * #,##0_-;_-&quot;£.&quot;\ * &quot;-&quot;_-;_-@_-"/>
    <numFmt numFmtId="171" formatCode="0;[Red]0"/>
    <numFmt numFmtId="172" formatCode="#,##0;[Red]#,##0"/>
    <numFmt numFmtId="173" formatCode="0.0"/>
    <numFmt numFmtId="174" formatCode="_-* #,##0.0_-;\-* #,##0.0_-;_-* &quot;-&quot;_-;_-@_-"/>
    <numFmt numFmtId="175" formatCode="#,##0.0;[Red]#,##0.0"/>
    <numFmt numFmtId="176" formatCode="#,##0.0_ ;\-#,##0.0\ 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_ ;\-#,##0\ "/>
    <numFmt numFmtId="182" formatCode="General_)"/>
    <numFmt numFmtId="183" formatCode="&quot;£.&quot;\ #,##0;\-&quot;£.&quot;\ #,##0"/>
    <numFmt numFmtId="184" formatCode="&quot;£.&quot;\ #,##0;[Red]\-&quot;£.&quot;\ #,##0"/>
    <numFmt numFmtId="185" formatCode="&quot;£.&quot;\ #,##0.00;\-&quot;£.&quot;\ #,##0.00"/>
    <numFmt numFmtId="186" formatCode="&quot;£.&quot;\ #,##0.00;[Red]\-&quot;£.&quot;\ #,##0.00"/>
    <numFmt numFmtId="187" formatCode="_-&quot;£.&quot;\ * #,##0.00_-;\-&quot;£.&quot;\ * #,##0.00_-;_-&quot;£.&quot;\ * &quot;-&quot;??_-;_-@_-"/>
    <numFmt numFmtId="188" formatCode="#\ /1000"/>
    <numFmt numFmtId="189" formatCode="#,##0_);\(#,##0\)"/>
    <numFmt numFmtId="190" formatCode="#,##0.0_);\(#,##0.0\)"/>
    <numFmt numFmtId="191" formatCode="#,##0.00_);\(#,##0.00\)"/>
    <numFmt numFmtId="192" formatCode="#,##0.0;[Red]\-#,##0.0"/>
    <numFmt numFmtId="193" formatCode="#,##0.0"/>
    <numFmt numFmtId="194" formatCode="#,##0.000_);\(#,##0.000\)"/>
    <numFmt numFmtId="195" formatCode="#,##0.0000_);\(#,##0.0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.000"/>
    <numFmt numFmtId="201" formatCode="0.000"/>
    <numFmt numFmtId="202" formatCode="#,##0.0000000"/>
    <numFmt numFmtId="203" formatCode="00000"/>
    <numFmt numFmtId="204" formatCode="0.0000%"/>
    <numFmt numFmtId="205" formatCode="0.0;[Red]0.0"/>
    <numFmt numFmtId="206" formatCode="0.0000000"/>
    <numFmt numFmtId="207" formatCode="0.00000000"/>
    <numFmt numFmtId="208" formatCode="0.000000"/>
    <numFmt numFmtId="209" formatCode="0.00000"/>
    <numFmt numFmtId="210" formatCode="0.0000"/>
    <numFmt numFmtId="211" formatCode="_-* #,##0.00_-;\-* #,##0.00_-;_-* &quot;-&quot;_-;_-@_-"/>
    <numFmt numFmtId="212" formatCode="_-* #,##0.0_-;\-* #,##0.0_-;_-* &quot;-&quot;??_-;_-@_-"/>
    <numFmt numFmtId="213" formatCode="_-* #,##0_-;\-* #,##0_-;_-* &quot;-&quot;??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b/>
      <sz val="9.5"/>
      <name val="Arial"/>
      <family val="2"/>
    </font>
    <font>
      <i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7"/>
      <color indexed="8"/>
      <name val="Antique Olv (WT)"/>
      <family val="2"/>
    </font>
    <font>
      <sz val="7"/>
      <name val="Antique Olv (WT)"/>
      <family val="2"/>
    </font>
    <font>
      <b/>
      <sz val="7"/>
      <color indexed="8"/>
      <name val="Antique Olv (WT)"/>
      <family val="2"/>
    </font>
    <font>
      <b/>
      <sz val="7"/>
      <name val="Antique Olv (WT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171" fontId="0" fillId="0" borderId="0" xfId="19" applyNumberFormat="1" applyFont="1" applyBorder="1" applyAlignment="1">
      <alignment/>
    </xf>
    <xf numFmtId="171" fontId="6" fillId="0" borderId="0" xfId="19" applyNumberFormat="1" applyFont="1" applyBorder="1" applyAlignment="1">
      <alignment/>
    </xf>
    <xf numFmtId="171" fontId="5" fillId="0" borderId="0" xfId="19" applyNumberFormat="1" applyFont="1" applyBorder="1" applyAlignment="1" applyProtection="1">
      <alignment horizontal="left" vertical="top"/>
      <protection/>
    </xf>
    <xf numFmtId="171" fontId="6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 applyProtection="1">
      <alignment horizontal="left" vertical="center" wrapText="1"/>
      <protection/>
    </xf>
    <xf numFmtId="171" fontId="8" fillId="0" borderId="0" xfId="19" applyNumberFormat="1" applyFont="1" applyBorder="1" applyAlignment="1">
      <alignment horizontal="right" vertical="center"/>
    </xf>
    <xf numFmtId="171" fontId="9" fillId="0" borderId="0" xfId="19" applyNumberFormat="1" applyFont="1" applyBorder="1" applyAlignment="1" applyProtection="1">
      <alignment horizontal="right" vertical="center"/>
      <protection/>
    </xf>
    <xf numFmtId="171" fontId="9" fillId="0" borderId="0" xfId="19" applyNumberFormat="1" applyFont="1" applyBorder="1" applyAlignment="1">
      <alignment horizontal="right" vertical="center"/>
    </xf>
    <xf numFmtId="171" fontId="9" fillId="0" borderId="0" xfId="19" applyNumberFormat="1" applyFont="1" applyBorder="1" applyAlignment="1" applyProtection="1">
      <alignment horizontal="right" vertical="top"/>
      <protection/>
    </xf>
    <xf numFmtId="171" fontId="9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 applyProtection="1">
      <alignment horizontal="left" vertical="center" wrapText="1"/>
      <protection/>
    </xf>
    <xf numFmtId="171" fontId="10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>
      <alignment/>
    </xf>
    <xf numFmtId="171" fontId="12" fillId="0" borderId="0" xfId="19" applyNumberFormat="1" applyFont="1" applyFill="1" applyBorder="1" applyAlignment="1">
      <alignment horizontal="left" wrapText="1"/>
    </xf>
    <xf numFmtId="171" fontId="13" fillId="0" borderId="0" xfId="19" applyNumberFormat="1" applyFont="1" applyBorder="1" applyAlignment="1">
      <alignment/>
    </xf>
    <xf numFmtId="171" fontId="11" fillId="0" borderId="0" xfId="19" applyNumberFormat="1" applyFont="1" applyFill="1" applyBorder="1" applyAlignment="1">
      <alignment horizontal="left" wrapText="1"/>
    </xf>
    <xf numFmtId="171" fontId="12" fillId="0" borderId="0" xfId="19" applyNumberFormat="1" applyFont="1" applyFill="1" applyBorder="1" applyAlignment="1">
      <alignment horizontal="left"/>
    </xf>
    <xf numFmtId="171" fontId="12" fillId="0" borderId="0" xfId="19" applyNumberFormat="1" applyFont="1" applyFill="1" applyBorder="1" applyAlignment="1">
      <alignment horizontal="left" wrapText="1"/>
    </xf>
    <xf numFmtId="171" fontId="13" fillId="0" borderId="0" xfId="19" applyNumberFormat="1" applyFont="1" applyBorder="1" applyAlignment="1" applyProtection="1">
      <alignment horizontal="left" vertical="center" wrapText="1"/>
      <protection/>
    </xf>
    <xf numFmtId="171" fontId="13" fillId="0" borderId="0" xfId="19" applyNumberFormat="1" applyFont="1" applyBorder="1" applyAlignment="1" applyProtection="1">
      <alignment vertical="center" wrapText="1"/>
      <protection/>
    </xf>
    <xf numFmtId="171" fontId="13" fillId="0" borderId="0" xfId="19" applyNumberFormat="1" applyFont="1" applyBorder="1" applyAlignment="1">
      <alignment/>
    </xf>
    <xf numFmtId="171" fontId="9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>
      <alignment/>
    </xf>
    <xf numFmtId="171" fontId="14" fillId="0" borderId="0" xfId="19" applyNumberFormat="1" applyFont="1" applyBorder="1" applyAlignment="1" applyProtection="1">
      <alignment horizontal="left"/>
      <protection/>
    </xf>
    <xf numFmtId="171" fontId="14" fillId="0" borderId="0" xfId="19" applyNumberFormat="1" applyFont="1" applyBorder="1" applyAlignment="1" applyProtection="1">
      <alignment horizontal="right"/>
      <protection/>
    </xf>
    <xf numFmtId="172" fontId="9" fillId="0" borderId="1" xfId="28" applyNumberFormat="1" applyFont="1" applyBorder="1" applyAlignment="1" applyProtection="1">
      <alignment horizontal="center" vertical="center" wrapText="1"/>
      <protection/>
    </xf>
    <xf numFmtId="172" fontId="9" fillId="0" borderId="0" xfId="28" applyNumberFormat="1" applyFont="1" applyBorder="1" applyAlignment="1" applyProtection="1">
      <alignment horizontal="right" vertical="top" wrapText="1"/>
      <protection/>
    </xf>
    <xf numFmtId="172" fontId="9" fillId="0" borderId="0" xfId="28" applyNumberFormat="1" applyFont="1" applyBorder="1" applyAlignment="1" applyProtection="1">
      <alignment horizontal="center" vertical="top" wrapText="1"/>
      <protection/>
    </xf>
    <xf numFmtId="172" fontId="9" fillId="0" borderId="0" xfId="28" applyNumberFormat="1" applyFont="1" applyBorder="1" applyAlignment="1" applyProtection="1">
      <alignment horizontal="right" wrapText="1"/>
      <protection/>
    </xf>
    <xf numFmtId="172" fontId="9" fillId="0" borderId="2" xfId="28" applyNumberFormat="1" applyFont="1" applyBorder="1" applyAlignment="1" applyProtection="1">
      <alignment horizontal="right" vertical="top"/>
      <protection/>
    </xf>
    <xf numFmtId="172" fontId="9" fillId="0" borderId="2" xfId="28" applyNumberFormat="1" applyFont="1" applyBorder="1" applyAlignment="1">
      <alignment horizontal="right" vertical="top"/>
    </xf>
    <xf numFmtId="172" fontId="9" fillId="0" borderId="2" xfId="28" applyNumberFormat="1" applyFont="1" applyBorder="1" applyAlignment="1" applyProtection="1">
      <alignment horizontal="right"/>
      <protection/>
    </xf>
    <xf numFmtId="172" fontId="10" fillId="0" borderId="0" xfId="19" applyNumberFormat="1" applyFont="1" applyFill="1" applyBorder="1" applyAlignment="1">
      <alignment/>
    </xf>
    <xf numFmtId="172" fontId="12" fillId="0" borderId="0" xfId="19" applyNumberFormat="1" applyFont="1" applyFill="1" applyBorder="1" applyAlignment="1">
      <alignment horizontal="right" wrapText="1"/>
    </xf>
    <xf numFmtId="172" fontId="13" fillId="0" borderId="0" xfId="19" applyNumberFormat="1" applyFont="1" applyFill="1" applyBorder="1" applyAlignment="1">
      <alignment/>
    </xf>
    <xf numFmtId="172" fontId="8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center"/>
      <protection/>
    </xf>
    <xf numFmtId="172" fontId="9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top"/>
      <protection/>
    </xf>
    <xf numFmtId="172" fontId="9" fillId="0" borderId="0" xfId="19" applyNumberFormat="1" applyFont="1" applyBorder="1" applyAlignment="1" applyProtection="1">
      <alignment horizontal="right"/>
      <protection/>
    </xf>
    <xf numFmtId="172" fontId="10" fillId="0" borderId="0" xfId="19" applyNumberFormat="1" applyFont="1" applyBorder="1" applyAlignment="1" applyProtection="1">
      <alignment horizontal="right" vertical="center"/>
      <protection/>
    </xf>
    <xf numFmtId="172" fontId="10" fillId="0" borderId="0" xfId="19" applyNumberFormat="1" applyFont="1" applyBorder="1" applyAlignment="1" applyProtection="1">
      <alignment horizontal="right"/>
      <protection/>
    </xf>
    <xf numFmtId="172" fontId="9" fillId="0" borderId="0" xfId="28" applyNumberFormat="1" applyFont="1" applyBorder="1" applyAlignment="1" applyProtection="1">
      <alignment horizontal="left" vertical="center" wrapText="1"/>
      <protection/>
    </xf>
    <xf numFmtId="172" fontId="0" fillId="0" borderId="0" xfId="19" applyNumberFormat="1" applyFont="1" applyAlignment="1">
      <alignment/>
    </xf>
    <xf numFmtId="172" fontId="0" fillId="0" borderId="0" xfId="19" applyNumberFormat="1" applyFont="1" applyBorder="1" applyAlignment="1">
      <alignment/>
    </xf>
    <xf numFmtId="172" fontId="5" fillId="0" borderId="0" xfId="19" applyNumberFormat="1" applyFont="1" applyBorder="1" applyAlignment="1" applyProtection="1">
      <alignment horizontal="left"/>
      <protection/>
    </xf>
    <xf numFmtId="172" fontId="6" fillId="0" borderId="0" xfId="19" applyNumberFormat="1" applyFont="1" applyBorder="1" applyAlignment="1">
      <alignment/>
    </xf>
    <xf numFmtId="172" fontId="9" fillId="0" borderId="0" xfId="19" applyNumberFormat="1" applyFont="1" applyBorder="1" applyAlignment="1" applyProtection="1">
      <alignment horizontal="left"/>
      <protection/>
    </xf>
    <xf numFmtId="172" fontId="10" fillId="0" borderId="0" xfId="19" applyNumberFormat="1" applyFont="1" applyBorder="1" applyAlignment="1">
      <alignment/>
    </xf>
    <xf numFmtId="172" fontId="11" fillId="0" borderId="0" xfId="19" applyNumberFormat="1" applyFont="1" applyFill="1" applyBorder="1" applyAlignment="1">
      <alignment horizontal="left" wrapText="1"/>
    </xf>
    <xf numFmtId="172" fontId="10" fillId="0" borderId="0" xfId="19" applyNumberFormat="1" applyFont="1" applyAlignment="1">
      <alignment/>
    </xf>
    <xf numFmtId="172" fontId="12" fillId="0" borderId="0" xfId="19" applyNumberFormat="1" applyFont="1" applyFill="1" applyBorder="1" applyAlignment="1">
      <alignment horizontal="left" wrapText="1"/>
    </xf>
    <xf numFmtId="172" fontId="13" fillId="0" borderId="0" xfId="19" applyNumberFormat="1" applyFont="1" applyBorder="1" applyAlignment="1">
      <alignment/>
    </xf>
    <xf numFmtId="172" fontId="12" fillId="0" borderId="0" xfId="19" applyNumberFormat="1" applyFont="1" applyFill="1" applyBorder="1" applyAlignment="1">
      <alignment horizontal="left"/>
    </xf>
    <xf numFmtId="172" fontId="1" fillId="0" borderId="0" xfId="19" applyNumberFormat="1" applyFont="1" applyBorder="1" applyAlignment="1">
      <alignment/>
    </xf>
    <xf numFmtId="172" fontId="0" fillId="0" borderId="0" xfId="19" applyNumberFormat="1" applyFont="1" applyBorder="1" applyAlignment="1" applyProtection="1">
      <alignment horizontal="left"/>
      <protection/>
    </xf>
    <xf numFmtId="172" fontId="15" fillId="0" borderId="0" xfId="19" applyNumberFormat="1" applyFont="1" applyFill="1" applyBorder="1" applyAlignment="1">
      <alignment horizontal="left" wrapText="1"/>
    </xf>
    <xf numFmtId="172" fontId="15" fillId="0" borderId="0" xfId="19" applyNumberFormat="1" applyFont="1" applyFill="1" applyBorder="1" applyAlignment="1">
      <alignment horizontal="right" wrapText="1"/>
    </xf>
    <xf numFmtId="172" fontId="14" fillId="0" borderId="0" xfId="19" applyNumberFormat="1" applyFont="1" applyBorder="1" applyAlignment="1">
      <alignment/>
    </xf>
    <xf numFmtId="172" fontId="13" fillId="0" borderId="0" xfId="19" applyNumberFormat="1" applyFont="1" applyBorder="1" applyAlignment="1">
      <alignment horizontal="left"/>
    </xf>
    <xf numFmtId="172" fontId="13" fillId="0" borderId="0" xfId="19" applyNumberFormat="1" applyFont="1" applyBorder="1" applyAlignment="1">
      <alignment vertical="center"/>
    </xf>
    <xf numFmtId="172" fontId="13" fillId="0" borderId="0" xfId="19" applyNumberFormat="1" applyFont="1" applyAlignment="1">
      <alignment/>
    </xf>
    <xf numFmtId="172" fontId="13" fillId="0" borderId="0" xfId="19" applyNumberFormat="1" applyFont="1" applyBorder="1" applyAlignment="1" applyProtection="1">
      <alignment horizontal="left"/>
      <protection/>
    </xf>
    <xf numFmtId="172" fontId="13" fillId="0" borderId="0" xfId="19" applyNumberFormat="1" applyFont="1" applyBorder="1" applyAlignment="1" applyProtection="1">
      <alignment horizontal="right"/>
      <protection/>
    </xf>
    <xf numFmtId="172" fontId="13" fillId="0" borderId="2" xfId="19" applyNumberFormat="1" applyFont="1" applyBorder="1" applyAlignment="1" applyProtection="1">
      <alignment horizontal="right"/>
      <protection/>
    </xf>
    <xf numFmtId="41" fontId="0" fillId="0" borderId="0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2" xfId="19" applyFont="1" applyBorder="1" applyAlignment="1">
      <alignment/>
    </xf>
    <xf numFmtId="172" fontId="9" fillId="0" borderId="0" xfId="28" applyNumberFormat="1" applyFont="1" applyBorder="1" applyAlignment="1" applyProtection="1">
      <alignment horizontal="right" vertical="top"/>
      <protection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172" fontId="10" fillId="0" borderId="0" xfId="19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2" fontId="13" fillId="0" borderId="0" xfId="28" applyNumberFormat="1" applyFont="1" applyBorder="1" applyAlignment="1" applyProtection="1">
      <alignment horizontal="left"/>
      <protection/>
    </xf>
    <xf numFmtId="172" fontId="13" fillId="0" borderId="0" xfId="0" applyNumberFormat="1" applyFont="1" applyBorder="1" applyAlignment="1">
      <alignment/>
    </xf>
    <xf numFmtId="172" fontId="10" fillId="0" borderId="0" xfId="26" applyNumberFormat="1" applyFont="1" applyBorder="1">
      <alignment/>
      <protection/>
    </xf>
    <xf numFmtId="172" fontId="13" fillId="0" borderId="2" xfId="28" applyNumberFormat="1" applyFont="1" applyBorder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172" fontId="13" fillId="0" borderId="0" xfId="19" applyNumberFormat="1" applyFont="1" applyBorder="1" applyAlignment="1">
      <alignment horizontal="right"/>
    </xf>
    <xf numFmtId="172" fontId="9" fillId="0" borderId="0" xfId="28" applyNumberFormat="1" applyFont="1" applyBorder="1" applyAlignment="1">
      <alignment horizontal="right" vertical="top"/>
    </xf>
    <xf numFmtId="172" fontId="9" fillId="0" borderId="0" xfId="28" applyNumberFormat="1" applyFont="1" applyBorder="1" applyAlignment="1" applyProtection="1">
      <alignment horizontal="right"/>
      <protection/>
    </xf>
    <xf numFmtId="172" fontId="17" fillId="0" borderId="0" xfId="19" applyNumberFormat="1" applyFont="1" applyBorder="1" applyAlignment="1">
      <alignment/>
    </xf>
    <xf numFmtId="172" fontId="17" fillId="0" borderId="0" xfId="19" applyNumberFormat="1" applyFont="1" applyAlignment="1">
      <alignment/>
    </xf>
    <xf numFmtId="0" fontId="11" fillId="0" borderId="0" xfId="19" applyNumberFormat="1" applyFont="1" applyFill="1" applyBorder="1" applyAlignment="1">
      <alignment horizontal="left" wrapText="1"/>
    </xf>
    <xf numFmtId="171" fontId="13" fillId="0" borderId="0" xfId="19" applyNumberFormat="1" applyFont="1" applyBorder="1" applyAlignment="1" applyProtection="1">
      <alignment horizontal="left" vertical="center"/>
      <protection/>
    </xf>
    <xf numFmtId="171" fontId="9" fillId="0" borderId="2" xfId="19" applyNumberFormat="1" applyFont="1" applyBorder="1" applyAlignment="1" applyProtection="1">
      <alignment horizontal="left"/>
      <protection/>
    </xf>
    <xf numFmtId="171" fontId="10" fillId="0" borderId="2" xfId="19" applyNumberFormat="1" applyFont="1" applyBorder="1" applyAlignment="1" applyProtection="1">
      <alignment horizontal="right"/>
      <protection/>
    </xf>
    <xf numFmtId="172" fontId="0" fillId="0" borderId="2" xfId="19" applyNumberFormat="1" applyFont="1" applyBorder="1" applyAlignment="1">
      <alignment/>
    </xf>
    <xf numFmtId="172" fontId="10" fillId="0" borderId="2" xfId="19" applyNumberFormat="1" applyFont="1" applyBorder="1" applyAlignment="1">
      <alignment/>
    </xf>
    <xf numFmtId="172" fontId="13" fillId="0" borderId="2" xfId="19" applyNumberFormat="1" applyFont="1" applyBorder="1" applyAlignment="1">
      <alignment/>
    </xf>
    <xf numFmtId="172" fontId="9" fillId="0" borderId="1" xfId="28" applyNumberFormat="1" applyFont="1" applyBorder="1" applyAlignment="1" applyProtection="1">
      <alignment horizontal="center" vertical="center"/>
      <protection/>
    </xf>
    <xf numFmtId="41" fontId="0" fillId="0" borderId="0" xfId="19" applyFont="1" applyAlignment="1">
      <alignment/>
    </xf>
    <xf numFmtId="0" fontId="9" fillId="0" borderId="1" xfId="19" applyNumberFormat="1" applyFont="1" applyBorder="1" applyAlignment="1">
      <alignment/>
    </xf>
    <xf numFmtId="0" fontId="9" fillId="0" borderId="1" xfId="19" applyNumberFormat="1" applyFont="1" applyBorder="1" applyAlignment="1">
      <alignment horizontal="right"/>
    </xf>
    <xf numFmtId="0" fontId="9" fillId="0" borderId="2" xfId="19" applyNumberFormat="1" applyFont="1" applyBorder="1" applyAlignment="1">
      <alignment/>
    </xf>
    <xf numFmtId="41" fontId="10" fillId="0" borderId="2" xfId="19" applyFont="1" applyBorder="1" applyAlignment="1">
      <alignment/>
    </xf>
    <xf numFmtId="0" fontId="10" fillId="0" borderId="2" xfId="19" applyNumberFormat="1" applyFont="1" applyBorder="1" applyAlignment="1">
      <alignment horizontal="right"/>
    </xf>
    <xf numFmtId="41" fontId="10" fillId="0" borderId="0" xfId="19" applyFont="1" applyAlignment="1">
      <alignment/>
    </xf>
    <xf numFmtId="41" fontId="13" fillId="0" borderId="0" xfId="19" applyFont="1" applyAlignment="1">
      <alignment/>
    </xf>
    <xf numFmtId="41" fontId="10" fillId="0" borderId="0" xfId="19" applyFont="1" applyBorder="1" applyAlignment="1">
      <alignment/>
    </xf>
    <xf numFmtId="0" fontId="5" fillId="0" borderId="2" xfId="19" applyNumberFormat="1" applyFont="1" applyBorder="1" applyAlignment="1">
      <alignment/>
    </xf>
    <xf numFmtId="0" fontId="9" fillId="0" borderId="0" xfId="19" applyNumberFormat="1" applyFont="1" applyBorder="1" applyAlignment="1">
      <alignment/>
    </xf>
    <xf numFmtId="0" fontId="8" fillId="0" borderId="1" xfId="22" applyNumberFormat="1" applyFont="1" applyFill="1" applyBorder="1" applyAlignment="1">
      <alignment horizontal="left"/>
      <protection/>
    </xf>
    <xf numFmtId="0" fontId="8" fillId="0" borderId="2" xfId="22" applyNumberFormat="1" applyFont="1" applyFill="1" applyBorder="1" applyAlignment="1">
      <alignment horizontal="left"/>
      <protection/>
    </xf>
    <xf numFmtId="41" fontId="13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right"/>
    </xf>
    <xf numFmtId="0" fontId="8" fillId="0" borderId="0" xfId="22" applyNumberFormat="1" applyFont="1" applyFill="1" applyBorder="1" applyAlignment="1">
      <alignment horizontal="left"/>
      <protection/>
    </xf>
    <xf numFmtId="0" fontId="17" fillId="0" borderId="0" xfId="19" applyNumberFormat="1" applyFont="1" applyAlignment="1">
      <alignment/>
    </xf>
    <xf numFmtId="41" fontId="13" fillId="0" borderId="0" xfId="19" applyFont="1" applyBorder="1" applyAlignment="1">
      <alignment/>
    </xf>
    <xf numFmtId="41" fontId="10" fillId="0" borderId="0" xfId="19" applyFont="1" applyBorder="1" applyAlignment="1">
      <alignment horizontal="left" wrapText="1"/>
    </xf>
    <xf numFmtId="41" fontId="9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left"/>
    </xf>
    <xf numFmtId="0" fontId="10" fillId="0" borderId="0" xfId="19" applyNumberFormat="1" applyFont="1" applyBorder="1" applyAlignment="1">
      <alignment horizontal="left"/>
    </xf>
    <xf numFmtId="0" fontId="10" fillId="0" borderId="0" xfId="19" applyNumberFormat="1" applyFont="1" applyBorder="1" applyAlignment="1">
      <alignment horizontal="left" wrapText="1"/>
    </xf>
    <xf numFmtId="0" fontId="10" fillId="0" borderId="0" xfId="19" applyNumberFormat="1" applyFont="1" applyBorder="1" applyAlignment="1">
      <alignment horizontal="right"/>
    </xf>
    <xf numFmtId="0" fontId="5" fillId="0" borderId="0" xfId="19" applyNumberFormat="1" applyFont="1" applyBorder="1" applyAlignment="1">
      <alignment horizontal="left"/>
    </xf>
    <xf numFmtId="0" fontId="9" fillId="0" borderId="2" xfId="19" applyNumberFormat="1" applyFont="1" applyBorder="1" applyAlignment="1">
      <alignment horizontal="left" wrapText="1"/>
    </xf>
    <xf numFmtId="0" fontId="9" fillId="0" borderId="2" xfId="19" applyNumberFormat="1" applyFont="1" applyBorder="1" applyAlignment="1">
      <alignment horizontal="right"/>
    </xf>
    <xf numFmtId="0" fontId="9" fillId="0" borderId="0" xfId="19" applyNumberFormat="1" applyFont="1" applyBorder="1" applyAlignment="1">
      <alignment horizontal="left" wrapText="1"/>
    </xf>
    <xf numFmtId="0" fontId="9" fillId="0" borderId="0" xfId="19" applyNumberFormat="1" applyFont="1" applyBorder="1" applyAlignment="1">
      <alignment horizontal="right"/>
    </xf>
    <xf numFmtId="0" fontId="13" fillId="0" borderId="2" xfId="19" applyNumberFormat="1" applyFont="1" applyBorder="1" applyAlignment="1">
      <alignment horizontal="left"/>
    </xf>
    <xf numFmtId="0" fontId="13" fillId="0" borderId="0" xfId="19" applyNumberFormat="1" applyFont="1" applyBorder="1" applyAlignment="1">
      <alignment horizontal="left" vertical="top" wrapText="1"/>
    </xf>
    <xf numFmtId="0" fontId="13" fillId="0" borderId="0" xfId="19" applyNumberFormat="1" applyFont="1" applyBorder="1" applyAlignment="1">
      <alignment horizontal="left" vertical="top"/>
    </xf>
    <xf numFmtId="0" fontId="10" fillId="0" borderId="2" xfId="19" applyNumberFormat="1" applyFont="1" applyBorder="1" applyAlignment="1">
      <alignment horizontal="left"/>
    </xf>
    <xf numFmtId="41" fontId="9" fillId="0" borderId="0" xfId="19" applyFont="1" applyBorder="1" applyAlignment="1">
      <alignment/>
    </xf>
    <xf numFmtId="41" fontId="9" fillId="0" borderId="2" xfId="19" applyFont="1" applyBorder="1" applyAlignment="1">
      <alignment/>
    </xf>
    <xf numFmtId="0" fontId="10" fillId="0" borderId="0" xfId="19" applyNumberFormat="1" applyFont="1" applyBorder="1" applyAlignment="1">
      <alignment/>
    </xf>
    <xf numFmtId="0" fontId="0" fillId="0" borderId="0" xfId="24" applyFont="1" applyBorder="1">
      <alignment/>
      <protection/>
    </xf>
    <xf numFmtId="41" fontId="5" fillId="0" borderId="0" xfId="19" applyFont="1" applyBorder="1" applyAlignment="1">
      <alignment/>
    </xf>
    <xf numFmtId="41" fontId="6" fillId="0" borderId="0" xfId="19" applyFont="1" applyBorder="1" applyAlignment="1">
      <alignment/>
    </xf>
    <xf numFmtId="0" fontId="0" fillId="0" borderId="2" xfId="24" applyNumberFormat="1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0" xfId="24" applyNumberFormat="1" applyFont="1" applyBorder="1">
      <alignment/>
      <protection/>
    </xf>
    <xf numFmtId="0" fontId="5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NumberFormat="1" applyFont="1" applyBorder="1" applyAlignment="1">
      <alignment/>
    </xf>
    <xf numFmtId="0" fontId="6" fillId="0" borderId="0" xfId="19" applyNumberFormat="1" applyFont="1" applyBorder="1" applyAlignment="1">
      <alignment/>
    </xf>
    <xf numFmtId="0" fontId="10" fillId="0" borderId="2" xfId="24" applyNumberFormat="1" applyFont="1" applyBorder="1">
      <alignment/>
      <protection/>
    </xf>
    <xf numFmtId="41" fontId="10" fillId="0" borderId="2" xfId="24" applyNumberFormat="1" applyFont="1" applyBorder="1">
      <alignment/>
      <protection/>
    </xf>
    <xf numFmtId="0" fontId="9" fillId="0" borderId="0" xfId="24" applyNumberFormat="1" applyFont="1" applyBorder="1" applyAlignment="1">
      <alignment horizontal="right"/>
      <protection/>
    </xf>
    <xf numFmtId="0" fontId="5" fillId="0" borderId="0" xfId="27" applyNumberFormat="1" applyFont="1" applyBorder="1" applyAlignment="1" applyProtection="1" quotePrefix="1">
      <alignment horizontal="left"/>
      <protection/>
    </xf>
    <xf numFmtId="0" fontId="0" fillId="0" borderId="0" xfId="25" applyFont="1" applyBorder="1">
      <alignment/>
      <protection/>
    </xf>
    <xf numFmtId="0" fontId="5" fillId="0" borderId="0" xfId="27" applyNumberFormat="1" applyFont="1" applyBorder="1" applyAlignment="1" applyProtection="1">
      <alignment horizontal="left"/>
      <protection/>
    </xf>
    <xf numFmtId="0" fontId="9" fillId="0" borderId="1" xfId="19" applyNumberFormat="1" applyFont="1" applyBorder="1" applyAlignment="1">
      <alignment horizontal="left"/>
    </xf>
    <xf numFmtId="0" fontId="9" fillId="0" borderId="1" xfId="19" applyNumberFormat="1" applyFont="1" applyBorder="1" applyAlignment="1">
      <alignment horizontal="right" vertical="center"/>
    </xf>
    <xf numFmtId="0" fontId="9" fillId="0" borderId="2" xfId="19" applyNumberFormat="1" applyFont="1" applyBorder="1" applyAlignment="1">
      <alignment horizontal="left" vertical="justify"/>
    </xf>
    <xf numFmtId="0" fontId="9" fillId="0" borderId="2" xfId="19" applyNumberFormat="1" applyFont="1" applyBorder="1" applyAlignment="1">
      <alignment horizontal="right" vertical="center"/>
    </xf>
    <xf numFmtId="41" fontId="9" fillId="0" borderId="0" xfId="19" applyFont="1" applyBorder="1" applyAlignment="1">
      <alignment vertical="center"/>
    </xf>
    <xf numFmtId="0" fontId="6" fillId="0" borderId="0" xfId="19" applyNumberFormat="1" applyFont="1" applyBorder="1" applyAlignment="1">
      <alignment horizontal="left" vertical="justify"/>
    </xf>
    <xf numFmtId="181" fontId="10" fillId="0" borderId="0" xfId="19" applyNumberFormat="1" applyFont="1" applyBorder="1" applyAlignment="1">
      <alignment/>
    </xf>
    <xf numFmtId="0" fontId="13" fillId="0" borderId="0" xfId="19" applyNumberFormat="1" applyFont="1" applyBorder="1" applyAlignment="1">
      <alignment horizontal="left"/>
    </xf>
    <xf numFmtId="181" fontId="13" fillId="0" borderId="0" xfId="19" applyNumberFormat="1" applyFont="1" applyBorder="1" applyAlignment="1">
      <alignment/>
    </xf>
    <xf numFmtId="41" fontId="10" fillId="0" borderId="0" xfId="19" applyFont="1" applyFill="1" applyBorder="1" applyAlignment="1">
      <alignment/>
    </xf>
    <xf numFmtId="41" fontId="11" fillId="0" borderId="0" xfId="19" applyFont="1" applyFill="1" applyBorder="1" applyAlignment="1">
      <alignment horizontal="center"/>
    </xf>
    <xf numFmtId="181" fontId="13" fillId="0" borderId="2" xfId="19" applyNumberFormat="1" applyFont="1" applyBorder="1" applyAlignment="1">
      <alignment/>
    </xf>
    <xf numFmtId="0" fontId="6" fillId="0" borderId="0" xfId="19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93" fontId="10" fillId="0" borderId="0" xfId="19" applyNumberFormat="1" applyFont="1" applyBorder="1" applyAlignment="1">
      <alignment horizontal="right"/>
    </xf>
    <xf numFmtId="193" fontId="10" fillId="0" borderId="0" xfId="19" applyNumberFormat="1" applyFont="1" applyAlignment="1">
      <alignment horizontal="right"/>
    </xf>
    <xf numFmtId="0" fontId="10" fillId="0" borderId="0" xfId="0" applyFont="1" applyBorder="1" applyAlignment="1">
      <alignment/>
    </xf>
    <xf numFmtId="16" fontId="10" fillId="0" borderId="0" xfId="0" applyNumberFormat="1" applyFont="1" applyAlignment="1" quotePrefix="1">
      <alignment/>
    </xf>
    <xf numFmtId="17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193" fontId="10" fillId="0" borderId="0" xfId="19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 wrapText="1"/>
    </xf>
    <xf numFmtId="0" fontId="5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93" fontId="13" fillId="0" borderId="0" xfId="19" applyNumberFormat="1" applyFont="1" applyBorder="1" applyAlignment="1">
      <alignment/>
    </xf>
    <xf numFmtId="193" fontId="13" fillId="0" borderId="0" xfId="19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2" fontId="9" fillId="0" borderId="2" xfId="28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>
      <alignment horizontal="center" vertical="center"/>
    </xf>
    <xf numFmtId="172" fontId="10" fillId="0" borderId="0" xfId="19" applyNumberFormat="1" applyFont="1" applyBorder="1" applyAlignment="1">
      <alignment/>
    </xf>
    <xf numFmtId="41" fontId="11" fillId="0" borderId="0" xfId="19" applyFont="1" applyFill="1" applyBorder="1" applyAlignment="1">
      <alignment horizontal="right" wrapText="1"/>
    </xf>
    <xf numFmtId="41" fontId="12" fillId="0" borderId="0" xfId="19" applyFont="1" applyFill="1" applyBorder="1" applyAlignment="1">
      <alignment horizontal="right" wrapText="1"/>
    </xf>
    <xf numFmtId="41" fontId="16" fillId="0" borderId="0" xfId="19" applyFont="1" applyFill="1" applyBorder="1" applyAlignment="1">
      <alignment horizontal="right" wrapText="1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172" fontId="9" fillId="0" borderId="1" xfId="28" applyNumberFormat="1" applyFont="1" applyBorder="1" applyAlignment="1" applyProtection="1">
      <alignment horizontal="right" vertical="center" wrapText="1"/>
      <protection/>
    </xf>
    <xf numFmtId="41" fontId="10" fillId="0" borderId="0" xfId="19" applyFont="1" applyBorder="1" applyAlignment="1">
      <alignment horizontal="right" vertical="center"/>
    </xf>
    <xf numFmtId="41" fontId="10" fillId="0" borderId="0" xfId="19" applyFont="1" applyBorder="1" applyAlignment="1" applyProtection="1">
      <alignment horizontal="right"/>
      <protection/>
    </xf>
    <xf numFmtId="41" fontId="13" fillId="0" borderId="0" xfId="19" applyFont="1" applyFill="1" applyBorder="1" applyAlignment="1">
      <alignment/>
    </xf>
    <xf numFmtId="171" fontId="10" fillId="0" borderId="2" xfId="19" applyNumberFormat="1" applyFont="1" applyBorder="1" applyAlignment="1">
      <alignment/>
    </xf>
    <xf numFmtId="41" fontId="13" fillId="0" borderId="2" xfId="19" applyFont="1" applyBorder="1" applyAlignment="1">
      <alignment/>
    </xf>
    <xf numFmtId="172" fontId="1" fillId="0" borderId="0" xfId="19" applyNumberFormat="1" applyFont="1" applyBorder="1" applyAlignment="1" applyProtection="1" quotePrefix="1">
      <alignment horizontal="left"/>
      <protection/>
    </xf>
    <xf numFmtId="171" fontId="1" fillId="0" borderId="0" xfId="19" applyNumberFormat="1" applyFont="1" applyBorder="1" applyAlignment="1" applyProtection="1" quotePrefix="1">
      <alignment horizontal="left"/>
      <protection/>
    </xf>
    <xf numFmtId="172" fontId="13" fillId="0" borderId="2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72" fontId="10" fillId="0" borderId="0" xfId="19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71" fontId="1" fillId="0" borderId="0" xfId="19" applyNumberFormat="1" applyFont="1" applyBorder="1" applyAlignment="1" applyProtection="1">
      <alignment horizontal="left" vertical="top"/>
      <protection/>
    </xf>
    <xf numFmtId="41" fontId="11" fillId="0" borderId="0" xfId="19" applyFont="1" applyFill="1" applyBorder="1" applyAlignment="1">
      <alignment horizontal="right" vertical="center" wrapText="1"/>
    </xf>
    <xf numFmtId="41" fontId="12" fillId="0" borderId="0" xfId="19" applyFont="1" applyFill="1" applyBorder="1" applyAlignment="1">
      <alignment horizontal="right" vertical="center" wrapText="1"/>
    </xf>
    <xf numFmtId="0" fontId="20" fillId="0" borderId="0" xfId="23" applyNumberFormat="1" applyFont="1" applyBorder="1" applyAlignment="1">
      <alignment horizontal="left"/>
      <protection/>
    </xf>
    <xf numFmtId="182" fontId="10" fillId="0" borderId="0" xfId="0" applyNumberFormat="1" applyFont="1" applyFill="1" applyBorder="1" applyAlignment="1" applyProtection="1">
      <alignment horizontal="left"/>
      <protection/>
    </xf>
    <xf numFmtId="41" fontId="10" fillId="0" borderId="0" xfId="19" applyFont="1" applyFill="1" applyBorder="1" applyAlignment="1" applyProtection="1">
      <alignment horizontal="right"/>
      <protection/>
    </xf>
    <xf numFmtId="41" fontId="10" fillId="0" borderId="0" xfId="19" applyFont="1" applyFill="1" applyBorder="1" applyAlignment="1" applyProtection="1">
      <alignment/>
      <protection/>
    </xf>
    <xf numFmtId="41" fontId="11" fillId="0" borderId="0" xfId="19" applyFont="1" applyFill="1" applyBorder="1" applyAlignment="1" applyProtection="1">
      <alignment horizontal="right"/>
      <protection/>
    </xf>
    <xf numFmtId="41" fontId="11" fillId="0" borderId="0" xfId="19" applyFont="1" applyFill="1" applyBorder="1" applyAlignment="1" applyProtection="1">
      <alignment/>
      <protection/>
    </xf>
    <xf numFmtId="41" fontId="10" fillId="0" borderId="0" xfId="19" applyFont="1" applyFill="1" applyBorder="1" applyAlignment="1">
      <alignment horizontal="right"/>
    </xf>
    <xf numFmtId="41" fontId="10" fillId="0" borderId="0" xfId="19" applyFont="1" applyAlignment="1">
      <alignment horizontal="right"/>
    </xf>
    <xf numFmtId="41" fontId="10" fillId="0" borderId="0" xfId="19" applyFont="1" applyFill="1" applyBorder="1" applyAlignment="1">
      <alignment/>
    </xf>
    <xf numFmtId="3" fontId="10" fillId="0" borderId="0" xfId="19" applyNumberFormat="1" applyFont="1" applyFill="1" applyBorder="1" applyAlignment="1" applyProtection="1">
      <alignment/>
      <protection/>
    </xf>
    <xf numFmtId="41" fontId="11" fillId="0" borderId="0" xfId="19" applyFont="1" applyFill="1" applyBorder="1" applyAlignment="1">
      <alignment wrapText="1"/>
    </xf>
    <xf numFmtId="41" fontId="13" fillId="0" borderId="0" xfId="19" applyFont="1" applyBorder="1" applyAlignment="1">
      <alignment/>
    </xf>
    <xf numFmtId="41" fontId="10" fillId="0" borderId="0" xfId="19" applyFont="1" applyBorder="1" applyAlignment="1">
      <alignment/>
    </xf>
    <xf numFmtId="41" fontId="12" fillId="0" borderId="0" xfId="19" applyFont="1" applyFill="1" applyBorder="1" applyAlignment="1">
      <alignment wrapText="1"/>
    </xf>
    <xf numFmtId="41" fontId="25" fillId="0" borderId="0" xfId="19" applyFont="1" applyFill="1" applyBorder="1" applyAlignment="1">
      <alignment wrapText="1"/>
    </xf>
    <xf numFmtId="41" fontId="26" fillId="0" borderId="0" xfId="19" applyFont="1" applyBorder="1" applyAlignment="1">
      <alignment/>
    </xf>
    <xf numFmtId="41" fontId="27" fillId="0" borderId="0" xfId="19" applyFont="1" applyFill="1" applyBorder="1" applyAlignment="1">
      <alignment wrapText="1"/>
    </xf>
    <xf numFmtId="41" fontId="28" fillId="0" borderId="0" xfId="19" applyFont="1" applyBorder="1" applyAlignment="1">
      <alignment/>
    </xf>
    <xf numFmtId="171" fontId="26" fillId="0" borderId="2" xfId="19" applyNumberFormat="1" applyFont="1" applyBorder="1" applyAlignment="1" applyProtection="1">
      <alignment/>
      <protection/>
    </xf>
    <xf numFmtId="41" fontId="17" fillId="0" borderId="0" xfId="19" applyFont="1" applyBorder="1" applyAlignment="1">
      <alignment horizontal="right"/>
    </xf>
    <xf numFmtId="182" fontId="9" fillId="0" borderId="3" xfId="0" applyNumberFormat="1" applyFont="1" applyFill="1" applyBorder="1" applyAlignment="1" applyProtection="1">
      <alignment horizontal="centerContinuous" vertical="center" wrapText="1"/>
      <protection/>
    </xf>
    <xf numFmtId="182" fontId="9" fillId="0" borderId="3" xfId="0" applyNumberFormat="1" applyFont="1" applyFill="1" applyBorder="1" applyAlignment="1" applyProtection="1">
      <alignment horizontal="centerContinuous" vertical="top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82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19" applyNumberFormat="1" applyFont="1" applyFill="1" applyBorder="1" applyAlignment="1">
      <alignment horizontal="right" wrapText="1"/>
    </xf>
    <xf numFmtId="3" fontId="10" fillId="0" borderId="0" xfId="19" applyNumberFormat="1" applyFont="1" applyFill="1" applyBorder="1" applyAlignment="1">
      <alignment/>
    </xf>
    <xf numFmtId="41" fontId="6" fillId="0" borderId="0" xfId="19" applyFont="1" applyFill="1" applyBorder="1" applyAlignment="1">
      <alignment/>
    </xf>
    <xf numFmtId="0" fontId="13" fillId="0" borderId="0" xfId="19" applyNumberFormat="1" applyFont="1" applyFill="1" applyBorder="1" applyAlignment="1">
      <alignment horizontal="left"/>
    </xf>
    <xf numFmtId="3" fontId="13" fillId="0" borderId="0" xfId="19" applyNumberFormat="1" applyFont="1" applyFill="1" applyBorder="1" applyAlignment="1">
      <alignment/>
    </xf>
    <xf numFmtId="41" fontId="5" fillId="0" borderId="0" xfId="19" applyFont="1" applyFill="1" applyBorder="1" applyAlignment="1">
      <alignment/>
    </xf>
    <xf numFmtId="0" fontId="5" fillId="0" borderId="0" xfId="19" applyNumberFormat="1" applyFont="1" applyFill="1" applyBorder="1" applyAlignment="1">
      <alignment/>
    </xf>
    <xf numFmtId="0" fontId="13" fillId="0" borderId="0" xfId="19" applyNumberFormat="1" applyFont="1" applyFill="1" applyBorder="1" applyAlignment="1">
      <alignment/>
    </xf>
    <xf numFmtId="0" fontId="6" fillId="0" borderId="0" xfId="19" applyNumberFormat="1" applyFont="1" applyFill="1" applyBorder="1" applyAlignment="1">
      <alignment/>
    </xf>
    <xf numFmtId="0" fontId="10" fillId="0" borderId="0" xfId="19" applyNumberFormat="1" applyFont="1" applyFill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/>
    </xf>
    <xf numFmtId="173" fontId="10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41" fontId="15" fillId="0" borderId="0" xfId="19" applyFont="1" applyFill="1" applyBorder="1" applyAlignment="1">
      <alignment horizontal="right" wrapText="1"/>
    </xf>
    <xf numFmtId="41" fontId="13" fillId="0" borderId="2" xfId="19" applyFont="1" applyBorder="1" applyAlignment="1" applyProtection="1">
      <alignment horizontal="right"/>
      <protection/>
    </xf>
    <xf numFmtId="171" fontId="0" fillId="0" borderId="2" xfId="19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1" fontId="13" fillId="0" borderId="0" xfId="19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0" fillId="0" borderId="0" xfId="24" applyNumberFormat="1" applyFont="1" applyBorder="1">
      <alignment/>
      <protection/>
    </xf>
    <xf numFmtId="41" fontId="10" fillId="0" borderId="0" xfId="24" applyNumberFormat="1" applyFont="1" applyBorder="1">
      <alignment/>
      <protection/>
    </xf>
    <xf numFmtId="181" fontId="10" fillId="0" borderId="0" xfId="19" applyNumberFormat="1" applyFont="1" applyBorder="1" applyAlignment="1" quotePrefix="1">
      <alignment horizontal="right"/>
    </xf>
    <xf numFmtId="0" fontId="11" fillId="0" borderId="0" xfId="21" applyFont="1" applyFill="1" applyBorder="1" applyAlignment="1">
      <alignment horizontal="left" vertical="top" wrapText="1"/>
      <protection/>
    </xf>
    <xf numFmtId="41" fontId="10" fillId="0" borderId="2" xfId="19" applyFont="1" applyBorder="1" applyAlignment="1">
      <alignment horizontal="left"/>
    </xf>
    <xf numFmtId="41" fontId="10" fillId="0" borderId="2" xfId="19" applyFont="1" applyBorder="1" applyAlignment="1">
      <alignment horizontal="left" wrapText="1"/>
    </xf>
    <xf numFmtId="213" fontId="10" fillId="0" borderId="0" xfId="17" applyNumberFormat="1" applyFont="1" applyBorder="1" applyAlignment="1">
      <alignment horizontal="right" vertical="top"/>
    </xf>
    <xf numFmtId="213" fontId="13" fillId="0" borderId="0" xfId="17" applyNumberFormat="1" applyFont="1" applyBorder="1" applyAlignment="1">
      <alignment horizontal="right" vertical="top"/>
    </xf>
    <xf numFmtId="213" fontId="13" fillId="0" borderId="2" xfId="17" applyNumberFormat="1" applyFont="1" applyBorder="1" applyAlignment="1">
      <alignment horizontal="right"/>
    </xf>
    <xf numFmtId="172" fontId="10" fillId="0" borderId="0" xfId="19" applyNumberFormat="1" applyFont="1" applyFill="1" applyBorder="1" applyAlignment="1">
      <alignment/>
    </xf>
    <xf numFmtId="172" fontId="13" fillId="0" borderId="0" xfId="19" applyNumberFormat="1" applyFont="1" applyFill="1" applyBorder="1" applyAlignment="1">
      <alignment/>
    </xf>
    <xf numFmtId="172" fontId="13" fillId="0" borderId="0" xfId="19" applyNumberFormat="1" applyFont="1" applyBorder="1" applyAlignment="1" applyProtection="1">
      <alignment vertical="center" wrapText="1"/>
      <protection/>
    </xf>
    <xf numFmtId="173" fontId="10" fillId="0" borderId="0" xfId="19" applyNumberFormat="1" applyFont="1" applyFill="1" applyBorder="1" applyAlignment="1" applyProtection="1">
      <alignment horizontal="right"/>
      <protection/>
    </xf>
    <xf numFmtId="173" fontId="10" fillId="0" borderId="0" xfId="19" applyNumberFormat="1" applyFont="1" applyBorder="1" applyAlignment="1">
      <alignment horizontal="right"/>
    </xf>
    <xf numFmtId="173" fontId="10" fillId="0" borderId="0" xfId="19" applyNumberFormat="1" applyFont="1" applyFill="1" applyBorder="1" applyAlignment="1" applyProtection="1">
      <alignment/>
      <protection/>
    </xf>
    <xf numFmtId="173" fontId="10" fillId="0" borderId="0" xfId="19" applyNumberFormat="1" applyFont="1" applyFill="1" applyBorder="1" applyAlignment="1" applyProtection="1">
      <alignment/>
      <protection/>
    </xf>
    <xf numFmtId="173" fontId="10" fillId="0" borderId="0" xfId="19" applyNumberFormat="1" applyFont="1" applyBorder="1" applyAlignment="1" applyProtection="1">
      <alignment horizontal="right"/>
      <protection/>
    </xf>
    <xf numFmtId="213" fontId="11" fillId="0" borderId="0" xfId="17" applyNumberFormat="1" applyFont="1" applyFill="1" applyBorder="1" applyAlignment="1">
      <alignment horizontal="right" vertical="center" wrapText="1"/>
    </xf>
    <xf numFmtId="213" fontId="13" fillId="0" borderId="0" xfId="17" applyNumberFormat="1" applyFont="1" applyBorder="1" applyAlignment="1">
      <alignment vertical="center"/>
    </xf>
    <xf numFmtId="213" fontId="12" fillId="0" borderId="0" xfId="17" applyNumberFormat="1" applyFont="1" applyFill="1" applyBorder="1" applyAlignment="1">
      <alignment horizontal="right" vertical="center" wrapText="1"/>
    </xf>
    <xf numFmtId="213" fontId="11" fillId="0" borderId="0" xfId="17" applyNumberFormat="1" applyFont="1" applyFill="1" applyBorder="1" applyAlignment="1" quotePrefix="1">
      <alignment horizontal="right" vertical="center" wrapText="1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2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left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0" fontId="13" fillId="0" borderId="0" xfId="19" applyNumberFormat="1" applyFont="1" applyBorder="1" applyAlignment="1">
      <alignment vertical="center"/>
    </xf>
    <xf numFmtId="0" fontId="13" fillId="0" borderId="0" xfId="24" applyNumberFormat="1" applyFont="1" applyBorder="1" applyAlignment="1">
      <alignment vertical="center"/>
      <protection/>
    </xf>
    <xf numFmtId="213" fontId="13" fillId="0" borderId="0" xfId="17" applyNumberFormat="1" applyFont="1" applyBorder="1" applyAlignment="1">
      <alignment horizontal="right" vertical="center"/>
    </xf>
    <xf numFmtId="0" fontId="13" fillId="0" borderId="0" xfId="19" applyNumberFormat="1" applyFont="1" applyBorder="1" applyAlignment="1">
      <alignment horizontal="left" vertical="center"/>
    </xf>
    <xf numFmtId="0" fontId="0" fillId="0" borderId="2" xfId="24" applyFont="1" applyBorder="1" applyAlignment="1">
      <alignment horizontal="left"/>
      <protection/>
    </xf>
    <xf numFmtId="0" fontId="13" fillId="0" borderId="0" xfId="24" applyNumberFormat="1" applyFont="1" applyBorder="1" applyAlignment="1">
      <alignment horizontal="left" vertical="center"/>
      <protection/>
    </xf>
    <xf numFmtId="181" fontId="13" fillId="0" borderId="0" xfId="19" applyNumberFormat="1" applyFont="1" applyBorder="1" applyAlignment="1" quotePrefix="1">
      <alignment horizontal="right"/>
    </xf>
    <xf numFmtId="213" fontId="10" fillId="0" borderId="0" xfId="17" applyNumberFormat="1" applyFont="1" applyBorder="1" applyAlignment="1">
      <alignment/>
    </xf>
    <xf numFmtId="213" fontId="13" fillId="0" borderId="0" xfId="17" applyNumberFormat="1" applyFont="1" applyBorder="1" applyAlignment="1">
      <alignment/>
    </xf>
    <xf numFmtId="213" fontId="13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0" fillId="0" borderId="0" xfId="17" applyNumberFormat="1" applyFont="1" applyFill="1" applyBorder="1" applyAlignment="1">
      <alignment/>
    </xf>
    <xf numFmtId="213" fontId="10" fillId="0" borderId="2" xfId="17" applyNumberFormat="1" applyFont="1" applyBorder="1" applyAlignment="1">
      <alignment/>
    </xf>
    <xf numFmtId="213" fontId="0" fillId="0" borderId="0" xfId="17" applyNumberFormat="1" applyFont="1" applyBorder="1" applyAlignment="1">
      <alignment/>
    </xf>
    <xf numFmtId="213" fontId="9" fillId="0" borderId="0" xfId="17" applyNumberFormat="1" applyFont="1" applyBorder="1" applyAlignment="1">
      <alignment horizontal="right"/>
    </xf>
    <xf numFmtId="213" fontId="0" fillId="0" borderId="2" xfId="17" applyNumberFormat="1" applyFont="1" applyBorder="1" applyAlignment="1">
      <alignment/>
    </xf>
    <xf numFmtId="0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9" fillId="0" borderId="1" xfId="19" applyNumberFormat="1" applyFont="1" applyBorder="1" applyAlignment="1">
      <alignment horizontal="center" wrapText="1"/>
    </xf>
    <xf numFmtId="182" fontId="9" fillId="0" borderId="3" xfId="0" applyNumberFormat="1" applyFont="1" applyFill="1" applyBorder="1" applyAlignment="1" applyProtection="1">
      <alignment horizontal="right" vertical="center"/>
      <protection/>
    </xf>
    <xf numFmtId="182" fontId="9" fillId="0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19" applyNumberFormat="1" applyFont="1" applyBorder="1" applyAlignment="1">
      <alignment horizontal="center"/>
    </xf>
    <xf numFmtId="0" fontId="10" fillId="0" borderId="0" xfId="19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/>
    </xf>
    <xf numFmtId="172" fontId="9" fillId="0" borderId="1" xfId="28" applyNumberFormat="1" applyFont="1" applyBorder="1" applyAlignment="1" applyProtection="1">
      <alignment horizontal="right" vertical="top" wrapText="1"/>
      <protection/>
    </xf>
    <xf numFmtId="172" fontId="9" fillId="0" borderId="2" xfId="28" applyNumberFormat="1" applyFont="1" applyBorder="1" applyAlignment="1" applyProtection="1">
      <alignment horizontal="right" vertical="top" wrapText="1"/>
      <protection/>
    </xf>
    <xf numFmtId="172" fontId="9" fillId="0" borderId="3" xfId="28" applyNumberFormat="1" applyFont="1" applyBorder="1" applyAlignment="1" applyProtection="1">
      <alignment horizontal="center" vertical="top" wrapText="1"/>
      <protection/>
    </xf>
    <xf numFmtId="172" fontId="9" fillId="0" borderId="0" xfId="19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right" vertical="top" wrapText="1"/>
    </xf>
    <xf numFmtId="172" fontId="9" fillId="0" borderId="2" xfId="0" applyNumberFormat="1" applyFont="1" applyBorder="1" applyAlignment="1">
      <alignment horizontal="right" vertical="top" wrapText="1"/>
    </xf>
    <xf numFmtId="172" fontId="9" fillId="0" borderId="1" xfId="28" applyNumberFormat="1" applyFont="1" applyBorder="1" applyAlignment="1" applyProtection="1">
      <alignment horizontal="left" vertical="center" wrapText="1"/>
      <protection/>
    </xf>
    <xf numFmtId="172" fontId="9" fillId="0" borderId="0" xfId="28" applyNumberFormat="1" applyFont="1" applyBorder="1" applyAlignment="1" applyProtection="1">
      <alignment horizontal="left" vertical="center" wrapText="1"/>
      <protection/>
    </xf>
    <xf numFmtId="172" fontId="9" fillId="0" borderId="2" xfId="28" applyNumberFormat="1" applyFont="1" applyBorder="1" applyAlignment="1" applyProtection="1">
      <alignment horizontal="left" vertical="center" wrapText="1"/>
      <protection/>
    </xf>
    <xf numFmtId="172" fontId="9" fillId="0" borderId="3" xfId="28" applyNumberFormat="1" applyFont="1" applyBorder="1" applyAlignment="1" applyProtection="1">
      <alignment horizontal="center" vertical="center"/>
      <protection/>
    </xf>
    <xf numFmtId="172" fontId="9" fillId="0" borderId="3" xfId="28" applyNumberFormat="1" applyFont="1" applyBorder="1" applyAlignment="1" applyProtection="1">
      <alignment horizontal="center" vertical="center" wrapText="1"/>
      <protection/>
    </xf>
    <xf numFmtId="172" fontId="9" fillId="0" borderId="1" xfId="28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1" fontId="9" fillId="0" borderId="1" xfId="19" applyFont="1" applyBorder="1" applyAlignment="1" applyProtection="1">
      <alignment horizontal="right" vertical="center" wrapText="1"/>
      <protection/>
    </xf>
    <xf numFmtId="182" fontId="9" fillId="0" borderId="1" xfId="0" applyNumberFormat="1" applyFont="1" applyFill="1" applyBorder="1" applyAlignment="1" applyProtection="1">
      <alignment horizontal="center" vertical="center" wrapText="1"/>
      <protection/>
    </xf>
    <xf numFmtId="182" fontId="9" fillId="0" borderId="2" xfId="0" applyNumberFormat="1" applyFont="1" applyFill="1" applyBorder="1" applyAlignment="1" applyProtection="1">
      <alignment horizontal="center" vertical="center" wrapText="1"/>
      <protection/>
    </xf>
    <xf numFmtId="182" fontId="9" fillId="0" borderId="1" xfId="0" applyNumberFormat="1" applyFont="1" applyFill="1" applyBorder="1" applyAlignment="1" applyProtection="1">
      <alignment horizontal="right" vertical="center" wrapText="1"/>
      <protection/>
    </xf>
    <xf numFmtId="182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9" fillId="0" borderId="1" xfId="19" applyNumberFormat="1" applyFont="1" applyBorder="1" applyAlignment="1">
      <alignment horizontal="right" vertical="center" wrapText="1"/>
    </xf>
    <xf numFmtId="0" fontId="9" fillId="0" borderId="2" xfId="19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</cellXfs>
  <cellStyles count="19">
    <cellStyle name="Normal" xfId="0"/>
    <cellStyle name="Hyperlink" xfId="15"/>
    <cellStyle name="Followed Hyperlink" xfId="16"/>
    <cellStyle name="Comma" xfId="17"/>
    <cellStyle name="Migliaia (0)_Monumenti" xfId="18"/>
    <cellStyle name="Comma [0]" xfId="19"/>
    <cellStyle name="Normale_Foglio1" xfId="20"/>
    <cellStyle name="Normale_Foglio3" xfId="21"/>
    <cellStyle name="Normale_Musei" xfId="22"/>
    <cellStyle name="Normale_Tav_1_11" xfId="23"/>
    <cellStyle name="Normale_Tav_1_5" xfId="24"/>
    <cellStyle name="Normale_Tav_1_6" xfId="25"/>
    <cellStyle name="Normale_Tav8-1corretta" xfId="26"/>
    <cellStyle name="Normale_Tavola 11" xfId="27"/>
    <cellStyle name="Normale_Tavola 4" xfId="28"/>
    <cellStyle name="Percent" xfId="29"/>
    <cellStyle name="Currency" xfId="30"/>
    <cellStyle name="Valuta (0)_Monumenti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95250</xdr:rowOff>
    </xdr:from>
    <xdr:to>
      <xdr:col>13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95250"/>
          <a:ext cx="458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1996-2000   
</a:t>
          </a:r>
        </a:p>
      </xdr:txBody>
    </xdr:sp>
    <xdr:clientData/>
  </xdr:twoCellAnchor>
  <xdr:twoCellAnchor>
    <xdr:from>
      <xdr:col>1</xdr:col>
      <xdr:colOff>219075</xdr:colOff>
      <xdr:row>31</xdr:row>
      <xdr:rowOff>0</xdr:rowOff>
    </xdr:from>
    <xdr:to>
      <xdr:col>11</xdr:col>
      <xdr:colOff>457200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0100" y="418147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11</xdr:col>
      <xdr:colOff>457200</xdr:colOff>
      <xdr:row>62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0100" y="7677150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6</xdr:col>
      <xdr:colOff>409575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76200"/>
          <a:ext cx="452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93</xdr:row>
      <xdr:rowOff>0</xdr:rowOff>
    </xdr:from>
    <xdr:to>
      <xdr:col>6</xdr:col>
      <xdr:colOff>409575</xdr:colOff>
      <xdr:row>93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9150" y="1535430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0</xdr:col>
      <xdr:colOff>819150</xdr:colOff>
      <xdr:row>93</xdr:row>
      <xdr:rowOff>0</xdr:rowOff>
    </xdr:from>
    <xdr:to>
      <xdr:col>6</xdr:col>
      <xdr:colOff>409575</xdr:colOff>
      <xdr:row>93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9150" y="1535430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0</xdr:col>
      <xdr:colOff>714375</xdr:colOff>
      <xdr:row>0</xdr:row>
      <xdr:rowOff>57150</xdr:rowOff>
    </xdr:from>
    <xdr:to>
      <xdr:col>8</xdr:col>
      <xdr:colOff>0</xdr:colOff>
      <xdr:row>2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14375" y="57150"/>
          <a:ext cx="489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Visitatori di circuiti museali per mese e provincia -  Anno 2000</a:t>
          </a:r>
        </a:p>
      </xdr:txBody>
    </xdr:sp>
    <xdr:clientData/>
  </xdr:twoCellAnchor>
  <xdr:twoCellAnchor>
    <xdr:from>
      <xdr:col>1</xdr:col>
      <xdr:colOff>323850</xdr:colOff>
      <xdr:row>52</xdr:row>
      <xdr:rowOff>0</xdr:rowOff>
    </xdr:from>
    <xdr:to>
      <xdr:col>7</xdr:col>
      <xdr:colOff>400050</xdr:colOff>
      <xdr:row>52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0" y="8715375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8</xdr:col>
      <xdr:colOff>352425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496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  <xdr:twoCellAnchor>
    <xdr:from>
      <xdr:col>1</xdr:col>
      <xdr:colOff>542925</xdr:colOff>
      <xdr:row>0</xdr:row>
      <xdr:rowOff>57150</xdr:rowOff>
    </xdr:from>
    <xdr:to>
      <xdr:col>9</xdr:col>
      <xdr:colOff>123825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57150"/>
          <a:ext cx="465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Visitatori di circuiti museali per mese e provincia -  Anno 2000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0</xdr:rowOff>
    </xdr:from>
    <xdr:to>
      <xdr:col>6</xdr:col>
      <xdr:colOff>504825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161925"/>
          <a:ext cx="4219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musei e mostre nei 12 mesi precedenti l'intervista per sesso, età, titolo di studio e ripartizione geografica- Anni 1995-2000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95250</xdr:rowOff>
    </xdr:from>
    <xdr:to>
      <xdr:col>4</xdr:col>
      <xdr:colOff>857250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95250"/>
          <a:ext cx="4210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monumenti e siti archeologici nei 12 mesi precedenti l'intervista per sesso, età, titolo di studio e ripartizione   geografica - Anni 1997- 2000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11</xdr:col>
      <xdr:colOff>533400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60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2000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95250</xdr:colOff>
      <xdr:row>63</xdr:row>
      <xdr:rowOff>0</xdr:rowOff>
    </xdr:from>
    <xdr:to>
      <xdr:col>11</xdr:col>
      <xdr:colOff>552450</xdr:colOff>
      <xdr:row>65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7572375"/>
          <a:ext cx="422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2000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95250</xdr:rowOff>
    </xdr:from>
    <xdr:to>
      <xdr:col>11</xdr:col>
      <xdr:colOff>514350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95250"/>
          <a:ext cx="459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provincia - Anno 2000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323850</xdr:colOff>
      <xdr:row>61</xdr:row>
      <xdr:rowOff>104775</xdr:rowOff>
    </xdr:from>
    <xdr:to>
      <xdr:col>11</xdr:col>
      <xdr:colOff>514350</xdr:colOff>
      <xdr:row>64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7448550"/>
          <a:ext cx="421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provincia - Anno 2000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7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14300"/>
          <a:ext cx="4105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67</xdr:row>
      <xdr:rowOff>0</xdr:rowOff>
    </xdr:from>
    <xdr:to>
      <xdr:col>6</xdr:col>
      <xdr:colOff>581025</xdr:colOff>
      <xdr:row>67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9525000"/>
          <a:ext cx="3057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19175" y="15516225"/>
          <a:ext cx="373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15516225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oneCellAnchor>
    <xdr:from>
      <xdr:col>0</xdr:col>
      <xdr:colOff>247650</xdr:colOff>
      <xdr:row>3</xdr:row>
      <xdr:rowOff>104775</xdr:rowOff>
    </xdr:from>
    <xdr:ext cx="5295900" cy="57150"/>
    <xdr:sp>
      <xdr:nvSpPr>
        <xdr:cNvPr id="5" name="TextBox 7"/>
        <xdr:cNvSpPr txBox="1">
          <a:spLocks noChangeArrowheads="1"/>
        </xdr:cNvSpPr>
      </xdr:nvSpPr>
      <xdr:spPr>
        <a:xfrm flipV="1">
          <a:off x="247650" y="523875"/>
          <a:ext cx="5295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638175</xdr:colOff>
      <xdr:row>0</xdr:row>
      <xdr:rowOff>95250</xdr:rowOff>
    </xdr:from>
    <xdr:to>
      <xdr:col>6</xdr:col>
      <xdr:colOff>1200150</xdr:colOff>
      <xdr:row>3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38175" y="95250"/>
          <a:ext cx="40481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ircuiti museali statali, visitatori ed introiti per modalità di ingresso e provincia -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(introiti in migliaia di lire)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7</xdr:col>
      <xdr:colOff>533400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14300"/>
          <a:ext cx="5619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676275</xdr:colOff>
      <xdr:row>0</xdr:row>
      <xdr:rowOff>85725</xdr:rowOff>
    </xdr:from>
    <xdr:ext cx="3762375" cy="504825"/>
    <xdr:sp>
      <xdr:nvSpPr>
        <xdr:cNvPr id="2" name="TextBox 10"/>
        <xdr:cNvSpPr txBox="1">
          <a:spLocks noChangeArrowheads="1"/>
        </xdr:cNvSpPr>
      </xdr:nvSpPr>
      <xdr:spPr>
        <a:xfrm>
          <a:off x="676275" y="85725"/>
          <a:ext cx="3762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ed introiti di musei, gallerie, monumenti e scavi statali per mese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7</xdr:col>
      <xdr:colOff>9525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14300"/>
          <a:ext cx="465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2000</a:t>
          </a:r>
        </a:p>
      </xdr:txBody>
    </xdr:sp>
    <xdr:clientData/>
  </xdr:twoCellAnchor>
  <xdr:twoCellAnchor>
    <xdr:from>
      <xdr:col>0</xdr:col>
      <xdr:colOff>962025</xdr:colOff>
      <xdr:row>64</xdr:row>
      <xdr:rowOff>95250</xdr:rowOff>
    </xdr:from>
    <xdr:to>
      <xdr:col>6</xdr:col>
      <xdr:colOff>619125</xdr:colOff>
      <xdr:row>66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7581900"/>
          <a:ext cx="437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2000</a:t>
          </a:r>
        </a:p>
      </xdr:txBody>
    </xdr:sp>
    <xdr:clientData/>
  </xdr:twoCellAnchor>
  <xdr:twoCellAnchor>
    <xdr:from>
      <xdr:col>0</xdr:col>
      <xdr:colOff>981075</xdr:colOff>
      <xdr:row>96</xdr:row>
      <xdr:rowOff>0</xdr:rowOff>
    </xdr:from>
    <xdr:to>
      <xdr:col>6</xdr:col>
      <xdr:colOff>561975</xdr:colOff>
      <xdr:row>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1125855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1125855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0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981075</xdr:colOff>
      <xdr:row>1</xdr:row>
      <xdr:rowOff>0</xdr:rowOff>
    </xdr:from>
    <xdr:to>
      <xdr:col>7</xdr:col>
      <xdr:colOff>561975</xdr:colOff>
      <xdr:row>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114300"/>
          <a:ext cx="447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2000</a:t>
          </a:r>
        </a:p>
      </xdr:txBody>
    </xdr:sp>
    <xdr:clientData/>
  </xdr:twoCellAnchor>
  <xdr:twoCellAnchor>
    <xdr:from>
      <xdr:col>0</xdr:col>
      <xdr:colOff>962025</xdr:colOff>
      <xdr:row>64</xdr:row>
      <xdr:rowOff>76200</xdr:rowOff>
    </xdr:from>
    <xdr:to>
      <xdr:col>7</xdr:col>
      <xdr:colOff>542925</xdr:colOff>
      <xdr:row>66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7505700"/>
          <a:ext cx="447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2000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57150</xdr:rowOff>
    </xdr:from>
    <xdr:to>
      <xdr:col>7</xdr:col>
      <xdr:colOff>542925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57150"/>
          <a:ext cx="438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2000</a:t>
          </a:r>
        </a:p>
      </xdr:txBody>
    </xdr:sp>
    <xdr:clientData/>
  </xdr:twoCellAnchor>
  <xdr:twoCellAnchor>
    <xdr:from>
      <xdr:col>0</xdr:col>
      <xdr:colOff>981075</xdr:colOff>
      <xdr:row>62</xdr:row>
      <xdr:rowOff>0</xdr:rowOff>
    </xdr:from>
    <xdr:to>
      <xdr:col>7</xdr:col>
      <xdr:colOff>476250</xdr:colOff>
      <xdr:row>64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1075" y="7639050"/>
          <a:ext cx="402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 monumenti e scavi statali per mese e provincia - Anno 2000</a:t>
          </a:r>
        </a:p>
      </xdr:txBody>
    </xdr:sp>
    <xdr:clientData/>
  </xdr:twoCellAnchor>
  <xdr:twoCellAnchor>
    <xdr:from>
      <xdr:col>0</xdr:col>
      <xdr:colOff>1028700</xdr:colOff>
      <xdr:row>93</xdr:row>
      <xdr:rowOff>0</xdr:rowOff>
    </xdr:from>
    <xdr:to>
      <xdr:col>7</xdr:col>
      <xdr:colOff>495300</xdr:colOff>
      <xdr:row>93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1156335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93</xdr:row>
      <xdr:rowOff>0</xdr:rowOff>
    </xdr:from>
    <xdr:to>
      <xdr:col>7</xdr:col>
      <xdr:colOff>495300</xdr:colOff>
      <xdr:row>93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1156335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1</xdr:row>
      <xdr:rowOff>0</xdr:rowOff>
    </xdr:from>
    <xdr:to>
      <xdr:col>8</xdr:col>
      <xdr:colOff>0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95250"/>
          <a:ext cx="407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2000</a:t>
          </a:r>
        </a:p>
      </xdr:txBody>
    </xdr:sp>
    <xdr:clientData/>
  </xdr:twoCellAnchor>
  <xdr:twoCellAnchor>
    <xdr:from>
      <xdr:col>0</xdr:col>
      <xdr:colOff>1009650</xdr:colOff>
      <xdr:row>61</xdr:row>
      <xdr:rowOff>142875</xdr:rowOff>
    </xdr:from>
    <xdr:to>
      <xdr:col>7</xdr:col>
      <xdr:colOff>561975</xdr:colOff>
      <xdr:row>64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09650" y="7620000"/>
          <a:ext cx="408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zoomScale="110" zoomScaleNormal="110" workbookViewId="0" topLeftCell="A1">
      <selection activeCell="M6" sqref="M6:M7"/>
    </sheetView>
  </sheetViews>
  <sheetFormatPr defaultColWidth="9.140625" defaultRowHeight="12.75"/>
  <cols>
    <col min="1" max="1" width="8.7109375" style="70" customWidth="1"/>
    <col min="2" max="3" width="5.57421875" style="70" customWidth="1"/>
    <col min="4" max="4" width="5.00390625" style="70" customWidth="1"/>
    <col min="5" max="5" width="0.85546875" style="70" customWidth="1"/>
    <col min="6" max="7" width="8.7109375" style="70" customWidth="1"/>
    <col min="8" max="8" width="7.8515625" style="70" customWidth="1"/>
    <col min="9" max="9" width="6.8515625" style="70" customWidth="1"/>
    <col min="10" max="10" width="7.57421875" style="70" customWidth="1"/>
    <col min="11" max="11" width="0.85546875" style="70" customWidth="1"/>
    <col min="12" max="12" width="6.8515625" style="70" customWidth="1"/>
    <col min="13" max="13" width="6.57421875" style="70" customWidth="1"/>
    <col min="14" max="14" width="16.57421875" style="70" customWidth="1"/>
    <col min="15" max="17" width="9.140625" style="70" customWidth="1"/>
    <col min="18" max="18" width="0.9921875" style="70" customWidth="1"/>
    <col min="19" max="19" width="9.140625" style="70" customWidth="1"/>
    <col min="20" max="20" width="10.57421875" style="70" customWidth="1"/>
    <col min="21" max="23" width="9.140625" style="70" customWidth="1"/>
    <col min="24" max="24" width="10.421875" style="70" customWidth="1"/>
    <col min="25" max="16384" width="9.140625" style="70" customWidth="1"/>
  </cols>
  <sheetData>
    <row r="1" ht="9" customHeight="1"/>
    <row r="2" ht="12" customHeight="1">
      <c r="A2" s="207" t="s">
        <v>177</v>
      </c>
    </row>
    <row r="3" s="71" customFormat="1" ht="12" customHeight="1"/>
    <row r="4" spans="2:12" ht="9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3" s="73" customFormat="1" ht="15" customHeight="1">
      <c r="A5" s="332" t="s">
        <v>191</v>
      </c>
      <c r="B5" s="335" t="s">
        <v>82</v>
      </c>
      <c r="C5" s="335"/>
      <c r="D5" s="335"/>
      <c r="E5" s="94"/>
      <c r="F5" s="336" t="s">
        <v>86</v>
      </c>
      <c r="G5" s="336"/>
      <c r="H5" s="336"/>
      <c r="I5" s="336"/>
      <c r="J5" s="336"/>
      <c r="K5" s="26"/>
      <c r="L5" s="336" t="s">
        <v>0</v>
      </c>
      <c r="M5" s="336"/>
    </row>
    <row r="6" spans="1:13" s="73" customFormat="1" ht="23.25" customHeight="1">
      <c r="A6" s="333"/>
      <c r="B6" s="326" t="s">
        <v>195</v>
      </c>
      <c r="C6" s="326" t="s">
        <v>192</v>
      </c>
      <c r="D6" s="326" t="s">
        <v>1</v>
      </c>
      <c r="E6" s="27"/>
      <c r="F6" s="328" t="s">
        <v>193</v>
      </c>
      <c r="G6" s="328"/>
      <c r="H6" s="328"/>
      <c r="I6" s="326" t="s">
        <v>194</v>
      </c>
      <c r="J6" s="326" t="s">
        <v>1</v>
      </c>
      <c r="K6" s="29"/>
      <c r="L6" s="330" t="s">
        <v>190</v>
      </c>
      <c r="M6" s="330" t="s">
        <v>189</v>
      </c>
    </row>
    <row r="7" spans="1:13" s="73" customFormat="1" ht="22.5" customHeight="1">
      <c r="A7" s="334"/>
      <c r="B7" s="327"/>
      <c r="C7" s="327"/>
      <c r="D7" s="327"/>
      <c r="E7" s="30"/>
      <c r="F7" s="31" t="s">
        <v>2</v>
      </c>
      <c r="G7" s="31" t="s">
        <v>3</v>
      </c>
      <c r="H7" s="31" t="s">
        <v>1</v>
      </c>
      <c r="I7" s="327"/>
      <c r="J7" s="327"/>
      <c r="K7" s="32"/>
      <c r="L7" s="331"/>
      <c r="M7" s="331"/>
    </row>
    <row r="8" spans="1:12" s="73" customFormat="1" ht="11.25" customHeight="1">
      <c r="A8" s="43"/>
      <c r="B8" s="27"/>
      <c r="C8" s="27"/>
      <c r="D8" s="27"/>
      <c r="E8" s="69"/>
      <c r="F8" s="83"/>
      <c r="G8" s="83"/>
      <c r="H8" s="83"/>
      <c r="I8" s="27"/>
      <c r="J8" s="27"/>
      <c r="K8" s="84"/>
      <c r="L8" s="28"/>
    </row>
    <row r="9" spans="1:13" s="73" customFormat="1" ht="11.25" customHeight="1">
      <c r="A9" s="325" t="s">
        <v>102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2" s="73" customFormat="1" ht="11.25" customHeight="1">
      <c r="A10" s="7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3" s="73" customFormat="1" ht="10.5" customHeight="1">
      <c r="A11" s="325" t="s">
        <v>100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</row>
    <row r="12" spans="1:13" s="73" customFormat="1" ht="9" customHeight="1">
      <c r="A12" s="7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4" s="73" customFormat="1" ht="9" customHeight="1">
      <c r="A13" s="212">
        <v>1996</v>
      </c>
      <c r="B13" s="213">
        <v>123</v>
      </c>
      <c r="C13" s="213">
        <v>43</v>
      </c>
      <c r="D13" s="213">
        <v>166</v>
      </c>
      <c r="E13" s="188"/>
      <c r="F13" s="213">
        <v>5690304</v>
      </c>
      <c r="G13" s="214">
        <v>3577798</v>
      </c>
      <c r="H13" s="214">
        <v>9268102</v>
      </c>
      <c r="I13" s="214">
        <v>475923</v>
      </c>
      <c r="J13" s="214">
        <v>9744025</v>
      </c>
      <c r="K13" s="188"/>
      <c r="L13" s="214">
        <v>53024.452</v>
      </c>
      <c r="M13" s="75">
        <f>L13/F13*1000000</f>
        <v>9318.38650448201</v>
      </c>
      <c r="N13" s="220"/>
    </row>
    <row r="14" spans="1:14" s="73" customFormat="1" ht="9" customHeight="1">
      <c r="A14" s="212">
        <v>1997</v>
      </c>
      <c r="B14" s="213">
        <v>132</v>
      </c>
      <c r="C14" s="213">
        <v>45</v>
      </c>
      <c r="D14" s="213">
        <v>177</v>
      </c>
      <c r="E14" s="188"/>
      <c r="F14" s="215">
        <v>6026908</v>
      </c>
      <c r="G14" s="216">
        <v>4210583</v>
      </c>
      <c r="H14" s="216">
        <v>10237491</v>
      </c>
      <c r="I14" s="216">
        <v>345179</v>
      </c>
      <c r="J14" s="214">
        <v>10582670</v>
      </c>
      <c r="K14" s="188"/>
      <c r="L14" s="214">
        <v>56987.284</v>
      </c>
      <c r="M14" s="75">
        <f>L14/F14*1000000</f>
        <v>9455.476008593461</v>
      </c>
      <c r="N14" s="220"/>
    </row>
    <row r="15" spans="1:14" s="73" customFormat="1" ht="9" customHeight="1">
      <c r="A15" s="212">
        <v>1998</v>
      </c>
      <c r="B15" s="213">
        <v>129</v>
      </c>
      <c r="C15" s="213">
        <v>50</v>
      </c>
      <c r="D15" s="213">
        <v>179</v>
      </c>
      <c r="E15" s="188"/>
      <c r="F15" s="217">
        <v>6657040</v>
      </c>
      <c r="G15" s="217">
        <v>4065564</v>
      </c>
      <c r="H15" s="217">
        <v>10722604</v>
      </c>
      <c r="I15" s="217">
        <v>343812</v>
      </c>
      <c r="J15" s="214">
        <v>11066416</v>
      </c>
      <c r="K15" s="188"/>
      <c r="L15" s="214">
        <v>64479.503</v>
      </c>
      <c r="M15" s="75">
        <f>L15/F15*1000000</f>
        <v>9685.91190679341</v>
      </c>
      <c r="N15" s="220"/>
    </row>
    <row r="16" spans="1:14" s="73" customFormat="1" ht="9" customHeight="1">
      <c r="A16" s="212">
        <v>1999</v>
      </c>
      <c r="B16" s="213">
        <v>131</v>
      </c>
      <c r="C16" s="213">
        <v>50</v>
      </c>
      <c r="D16" s="213">
        <v>181</v>
      </c>
      <c r="E16" s="188"/>
      <c r="F16" s="218">
        <v>6129391</v>
      </c>
      <c r="G16" s="101">
        <v>4027624</v>
      </c>
      <c r="H16" s="101">
        <v>10157015</v>
      </c>
      <c r="I16" s="101">
        <v>338941</v>
      </c>
      <c r="J16" s="214">
        <v>10495956</v>
      </c>
      <c r="K16" s="188"/>
      <c r="L16" s="214">
        <v>62169.8685</v>
      </c>
      <c r="M16" s="75">
        <f>L16/F16*1000000</f>
        <v>10142.911179919833</v>
      </c>
      <c r="N16" s="220"/>
    </row>
    <row r="17" spans="1:14" s="73" customFormat="1" ht="9" customHeight="1">
      <c r="A17" s="212">
        <v>2000</v>
      </c>
      <c r="B17" s="213">
        <v>137</v>
      </c>
      <c r="C17" s="213">
        <v>49</v>
      </c>
      <c r="D17" s="213">
        <v>186</v>
      </c>
      <c r="E17" s="188"/>
      <c r="F17" s="217">
        <v>6647513</v>
      </c>
      <c r="G17" s="219">
        <v>3884931</v>
      </c>
      <c r="H17" s="219">
        <v>10532444</v>
      </c>
      <c r="I17" s="219">
        <v>340077</v>
      </c>
      <c r="J17" s="214">
        <v>10872521</v>
      </c>
      <c r="K17" s="188"/>
      <c r="L17" s="214">
        <v>64638.003</v>
      </c>
      <c r="M17" s="75">
        <f>L17/F17*1000000</f>
        <v>9723.63694512519</v>
      </c>
      <c r="N17" s="220"/>
    </row>
    <row r="18" spans="1:12" s="73" customFormat="1" ht="9" customHeight="1">
      <c r="A18" s="7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3" s="73" customFormat="1" ht="10.5" customHeight="1">
      <c r="A19" s="329" t="s">
        <v>235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</row>
    <row r="20" spans="1:12" s="73" customFormat="1" ht="9" customHeight="1">
      <c r="A20" s="7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3" s="73" customFormat="1" ht="9" customHeight="1">
      <c r="A21" s="212">
        <v>1996</v>
      </c>
      <c r="B21" s="213">
        <v>69</v>
      </c>
      <c r="C21" s="213">
        <v>102</v>
      </c>
      <c r="D21" s="213">
        <v>171</v>
      </c>
      <c r="E21" s="75"/>
      <c r="F21" s="213">
        <v>5675880</v>
      </c>
      <c r="G21" s="214">
        <v>3496410</v>
      </c>
      <c r="H21" s="214">
        <v>9172290</v>
      </c>
      <c r="I21" s="214">
        <v>6113429</v>
      </c>
      <c r="J21" s="214">
        <v>15285719</v>
      </c>
      <c r="K21" s="75"/>
      <c r="L21" s="214">
        <v>49047.404</v>
      </c>
      <c r="M21" s="75">
        <f>L21/F21*1000000</f>
        <v>8641.374377189088</v>
      </c>
    </row>
    <row r="22" spans="1:13" s="73" customFormat="1" ht="9" customHeight="1">
      <c r="A22" s="212">
        <v>1997</v>
      </c>
      <c r="B22" s="213">
        <v>70</v>
      </c>
      <c r="C22" s="213">
        <v>113</v>
      </c>
      <c r="D22" s="213">
        <v>183</v>
      </c>
      <c r="E22" s="75"/>
      <c r="F22" s="213">
        <v>5981640</v>
      </c>
      <c r="G22" s="214">
        <v>3893708</v>
      </c>
      <c r="H22" s="214">
        <v>9875348</v>
      </c>
      <c r="I22" s="214">
        <v>5604467</v>
      </c>
      <c r="J22" s="214">
        <v>15479815</v>
      </c>
      <c r="K22" s="75"/>
      <c r="L22" s="214">
        <v>51924.41</v>
      </c>
      <c r="M22" s="75">
        <f>L22/F22*1000000</f>
        <v>8680.631064390369</v>
      </c>
    </row>
    <row r="23" spans="1:13" s="73" customFormat="1" ht="9" customHeight="1">
      <c r="A23" s="212">
        <v>1998</v>
      </c>
      <c r="B23" s="213">
        <v>68</v>
      </c>
      <c r="C23" s="213">
        <v>117</v>
      </c>
      <c r="D23" s="213">
        <v>185</v>
      </c>
      <c r="E23" s="75"/>
      <c r="F23" s="213">
        <v>7214425</v>
      </c>
      <c r="G23" s="214">
        <v>4223741</v>
      </c>
      <c r="H23" s="214">
        <v>11438166</v>
      </c>
      <c r="I23" s="214">
        <v>5224787</v>
      </c>
      <c r="J23" s="214">
        <v>16662953</v>
      </c>
      <c r="K23" s="75"/>
      <c r="L23" s="214">
        <v>63262.505</v>
      </c>
      <c r="M23" s="75">
        <f>L23/F23*1000000</f>
        <v>8768.890798642997</v>
      </c>
    </row>
    <row r="24" spans="1:13" s="73" customFormat="1" ht="9" customHeight="1">
      <c r="A24" s="212">
        <v>1999</v>
      </c>
      <c r="B24" s="213">
        <v>71</v>
      </c>
      <c r="C24" s="213">
        <v>114</v>
      </c>
      <c r="D24" s="213">
        <v>185</v>
      </c>
      <c r="E24" s="75"/>
      <c r="F24" s="213">
        <v>7246398</v>
      </c>
      <c r="G24" s="214">
        <v>4433050</v>
      </c>
      <c r="H24" s="214">
        <v>11679448</v>
      </c>
      <c r="I24" s="214">
        <v>4992335</v>
      </c>
      <c r="J24" s="214">
        <v>16671783</v>
      </c>
      <c r="K24" s="75"/>
      <c r="L24" s="214">
        <v>63576.2688</v>
      </c>
      <c r="M24" s="75">
        <f>L24/F24*1000000</f>
        <v>8773.499440687634</v>
      </c>
    </row>
    <row r="25" spans="1:13" s="73" customFormat="1" ht="8.25" customHeight="1">
      <c r="A25" s="212">
        <v>2000</v>
      </c>
      <c r="B25" s="213">
        <v>74</v>
      </c>
      <c r="C25" s="213">
        <v>119</v>
      </c>
      <c r="D25" s="213">
        <v>193</v>
      </c>
      <c r="E25" s="42"/>
      <c r="F25" s="213">
        <v>6966989</v>
      </c>
      <c r="G25" s="214">
        <v>3754462</v>
      </c>
      <c r="H25" s="214">
        <v>10721451</v>
      </c>
      <c r="I25" s="214">
        <v>6134661</v>
      </c>
      <c r="J25" s="214">
        <v>16856112</v>
      </c>
      <c r="K25" s="42"/>
      <c r="L25" s="214">
        <v>54691.3525</v>
      </c>
      <c r="M25" s="75">
        <f>L25/F25*1000000</f>
        <v>7850.070166609996</v>
      </c>
    </row>
    <row r="26" spans="1:12" s="73" customFormat="1" ht="9" customHeight="1">
      <c r="A26" s="7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3" s="73" customFormat="1" ht="10.5" customHeight="1">
      <c r="A27" s="325" t="s">
        <v>199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</row>
    <row r="28" spans="1:12" s="73" customFormat="1" ht="9" customHeight="1">
      <c r="A28" s="7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3" s="76" customFormat="1" ht="9" customHeight="1">
      <c r="A29" s="212">
        <v>1999</v>
      </c>
      <c r="B29" s="213">
        <v>14</v>
      </c>
      <c r="C29" s="213">
        <v>0</v>
      </c>
      <c r="D29" s="213">
        <v>14</v>
      </c>
      <c r="E29" s="42"/>
      <c r="F29" s="213">
        <v>116994</v>
      </c>
      <c r="G29" s="214">
        <v>10835</v>
      </c>
      <c r="H29" s="214">
        <v>127829</v>
      </c>
      <c r="I29" s="214">
        <v>0</v>
      </c>
      <c r="J29" s="214">
        <v>127829</v>
      </c>
      <c r="K29" s="42"/>
      <c r="L29" s="214">
        <v>2057.495</v>
      </c>
      <c r="M29" s="75">
        <f>L29/F29*1000000</f>
        <v>17586.329213463938</v>
      </c>
    </row>
    <row r="30" spans="1:13" s="76" customFormat="1" ht="9" customHeight="1">
      <c r="A30" s="212">
        <v>2000</v>
      </c>
      <c r="B30" s="213">
        <v>25</v>
      </c>
      <c r="C30" s="213">
        <v>0</v>
      </c>
      <c r="D30" s="213">
        <v>25</v>
      </c>
      <c r="E30" s="42"/>
      <c r="F30" s="213">
        <v>1873271</v>
      </c>
      <c r="G30" s="214">
        <v>573389</v>
      </c>
      <c r="H30" s="214">
        <v>2446660</v>
      </c>
      <c r="I30" s="214">
        <v>0</v>
      </c>
      <c r="J30" s="214">
        <v>2446660</v>
      </c>
      <c r="K30" s="42"/>
      <c r="L30" s="214">
        <v>29794.448</v>
      </c>
      <c r="M30" s="75">
        <f>L30/F30*1000000</f>
        <v>15905.03883314267</v>
      </c>
    </row>
    <row r="31" spans="1:13" s="78" customFormat="1" ht="9" customHeight="1">
      <c r="A31" s="77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82"/>
    </row>
    <row r="32" spans="1:13" s="78" customFormat="1" ht="8.25" customHeight="1">
      <c r="A32" s="77"/>
      <c r="B32" s="64"/>
      <c r="C32" s="64"/>
      <c r="D32" s="64"/>
      <c r="E32" s="64"/>
      <c r="F32" s="64"/>
      <c r="G32" s="42" t="s">
        <v>200</v>
      </c>
      <c r="H32" s="64"/>
      <c r="I32" s="64"/>
      <c r="J32" s="64"/>
      <c r="K32" s="64"/>
      <c r="L32" s="64"/>
      <c r="M32" s="82"/>
    </row>
    <row r="33" spans="1:13" s="78" customFormat="1" ht="9" customHeight="1">
      <c r="A33" s="77"/>
      <c r="B33" s="64"/>
      <c r="C33" s="64"/>
      <c r="D33" s="64"/>
      <c r="E33" s="64"/>
      <c r="F33" s="64"/>
      <c r="G33" s="42"/>
      <c r="H33" s="64"/>
      <c r="I33" s="64"/>
      <c r="J33" s="64"/>
      <c r="K33" s="64"/>
      <c r="L33" s="64"/>
      <c r="M33" s="82"/>
    </row>
    <row r="34" spans="1:13" s="78" customFormat="1" ht="9" customHeight="1">
      <c r="A34" s="212">
        <v>1996</v>
      </c>
      <c r="B34" s="213">
        <v>192</v>
      </c>
      <c r="C34" s="213">
        <v>145</v>
      </c>
      <c r="D34" s="213">
        <v>337</v>
      </c>
      <c r="E34" s="64"/>
      <c r="F34" s="155">
        <v>11366184</v>
      </c>
      <c r="G34" s="214">
        <v>7074208</v>
      </c>
      <c r="H34" s="214">
        <v>18440392</v>
      </c>
      <c r="I34" s="214">
        <v>6589352</v>
      </c>
      <c r="J34" s="214">
        <v>25029744</v>
      </c>
      <c r="K34" s="64"/>
      <c r="L34" s="214">
        <v>102071.856</v>
      </c>
      <c r="M34" s="75">
        <f>L34/F34*1000000</f>
        <v>8980.310014337265</v>
      </c>
    </row>
    <row r="35" spans="1:13" s="78" customFormat="1" ht="9" customHeight="1">
      <c r="A35" s="212">
        <v>1997</v>
      </c>
      <c r="B35" s="213">
        <v>202</v>
      </c>
      <c r="C35" s="213">
        <v>158</v>
      </c>
      <c r="D35" s="213">
        <v>360</v>
      </c>
      <c r="E35" s="64"/>
      <c r="F35" s="213">
        <v>12008548</v>
      </c>
      <c r="G35" s="214">
        <v>8104291</v>
      </c>
      <c r="H35" s="214">
        <v>20112839</v>
      </c>
      <c r="I35" s="214">
        <v>5949646</v>
      </c>
      <c r="J35" s="214">
        <v>26062485</v>
      </c>
      <c r="K35" s="64"/>
      <c r="L35" s="214">
        <v>108911.694</v>
      </c>
      <c r="M35" s="75">
        <f>L35/F35*1000000</f>
        <v>9069.513982872868</v>
      </c>
    </row>
    <row r="36" spans="1:13" s="78" customFormat="1" ht="8.25" customHeight="1">
      <c r="A36" s="212">
        <v>1998</v>
      </c>
      <c r="B36" s="213">
        <v>197</v>
      </c>
      <c r="C36" s="213">
        <v>167</v>
      </c>
      <c r="D36" s="213">
        <v>364</v>
      </c>
      <c r="E36" s="64"/>
      <c r="F36" s="213">
        <v>13871465</v>
      </c>
      <c r="G36" s="214">
        <v>8289305</v>
      </c>
      <c r="H36" s="214">
        <v>22160770</v>
      </c>
      <c r="I36" s="214">
        <v>5568599</v>
      </c>
      <c r="J36" s="214">
        <v>27729369</v>
      </c>
      <c r="K36" s="64"/>
      <c r="L36" s="214">
        <v>127742.008</v>
      </c>
      <c r="M36" s="75">
        <f>L36/F36*1000000</f>
        <v>9208.977422355894</v>
      </c>
    </row>
    <row r="37" spans="1:13" s="78" customFormat="1" ht="9" customHeight="1">
      <c r="A37" s="212">
        <v>1999</v>
      </c>
      <c r="B37" s="213">
        <v>202</v>
      </c>
      <c r="C37" s="213">
        <v>164</v>
      </c>
      <c r="D37" s="213">
        <v>366</v>
      </c>
      <c r="E37" s="64"/>
      <c r="F37" s="213">
        <v>13492783</v>
      </c>
      <c r="G37" s="214">
        <v>8471509</v>
      </c>
      <c r="H37" s="214">
        <v>21964292</v>
      </c>
      <c r="I37" s="214">
        <v>5331276</v>
      </c>
      <c r="J37" s="214">
        <v>27295568</v>
      </c>
      <c r="K37" s="64"/>
      <c r="L37" s="214">
        <v>127803.6323</v>
      </c>
      <c r="M37" s="75">
        <f>L37/F37*1000000</f>
        <v>9471.999386635063</v>
      </c>
    </row>
    <row r="38" spans="1:13" s="78" customFormat="1" ht="8.25" customHeight="1">
      <c r="A38" s="212">
        <v>2000</v>
      </c>
      <c r="B38" s="213">
        <v>211</v>
      </c>
      <c r="C38" s="213">
        <v>168</v>
      </c>
      <c r="D38" s="213">
        <v>379</v>
      </c>
      <c r="E38" s="64"/>
      <c r="F38" s="213">
        <v>15487773</v>
      </c>
      <c r="G38" s="214">
        <v>8212782</v>
      </c>
      <c r="H38" s="214">
        <v>23700555</v>
      </c>
      <c r="I38" s="214">
        <v>6474738</v>
      </c>
      <c r="J38" s="214">
        <v>30175293</v>
      </c>
      <c r="K38" s="64"/>
      <c r="L38" s="214">
        <v>149123.8035</v>
      </c>
      <c r="M38" s="75">
        <f>L38/F38*1000000</f>
        <v>9628.485870757533</v>
      </c>
    </row>
    <row r="39" spans="1:13" s="78" customFormat="1" ht="9" customHeight="1">
      <c r="A39" s="77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82"/>
    </row>
    <row r="40" spans="1:13" s="73" customFormat="1" ht="9" customHeight="1">
      <c r="A40" s="325" t="s">
        <v>103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</row>
    <row r="41" spans="1:12" s="73" customFormat="1" ht="9" customHeight="1">
      <c r="A41" s="7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3" s="73" customFormat="1" ht="9" customHeight="1">
      <c r="A42" s="325" t="s">
        <v>100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</row>
    <row r="43" spans="1:11" s="73" customFormat="1" ht="8.25" customHeight="1">
      <c r="A43" s="74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3" s="73" customFormat="1" ht="9" customHeight="1">
      <c r="A44" s="212">
        <v>1996</v>
      </c>
      <c r="B44" s="283">
        <f>123*100/166</f>
        <v>74.09638554216868</v>
      </c>
      <c r="C44" s="283">
        <f>43*100/166</f>
        <v>25.903614457831324</v>
      </c>
      <c r="D44" s="283">
        <v>100</v>
      </c>
      <c r="E44" s="284"/>
      <c r="F44" s="283">
        <f>5690304*100/9744025</f>
        <v>58.39787972629381</v>
      </c>
      <c r="G44" s="285">
        <f>3577798*100/9744025</f>
        <v>36.71786556376857</v>
      </c>
      <c r="H44" s="285">
        <f>9268102*100/9744025</f>
        <v>95.11574529006238</v>
      </c>
      <c r="I44" s="285">
        <f>475923*100/9744025</f>
        <v>4.884254709937628</v>
      </c>
      <c r="J44" s="286">
        <v>100</v>
      </c>
      <c r="K44" s="75"/>
      <c r="L44" s="205" t="s">
        <v>85</v>
      </c>
      <c r="M44" s="205" t="s">
        <v>85</v>
      </c>
    </row>
    <row r="45" spans="1:13" s="73" customFormat="1" ht="9" customHeight="1">
      <c r="A45" s="212">
        <v>1997</v>
      </c>
      <c r="B45" s="283">
        <f>132*100/177</f>
        <v>74.57627118644068</v>
      </c>
      <c r="C45" s="283">
        <f>45*100/177</f>
        <v>25.423728813559322</v>
      </c>
      <c r="D45" s="283">
        <v>100</v>
      </c>
      <c r="E45" s="284"/>
      <c r="F45" s="283">
        <f>6026908*100/10582670</f>
        <v>56.95073171515317</v>
      </c>
      <c r="G45" s="285">
        <f>4210583*100/10582670</f>
        <v>39.78752999006867</v>
      </c>
      <c r="H45" s="285">
        <f>10237491*100/10582670</f>
        <v>96.73826170522184</v>
      </c>
      <c r="I45" s="285">
        <f>345179*100/10582670</f>
        <v>3.261738294778161</v>
      </c>
      <c r="J45" s="286">
        <v>100</v>
      </c>
      <c r="K45" s="75"/>
      <c r="L45" s="205" t="s">
        <v>85</v>
      </c>
      <c r="M45" s="205" t="s">
        <v>85</v>
      </c>
    </row>
    <row r="46" spans="1:13" s="73" customFormat="1" ht="9" customHeight="1">
      <c r="A46" s="212">
        <v>1998</v>
      </c>
      <c r="B46" s="283">
        <f>129*100/179</f>
        <v>72.06703910614524</v>
      </c>
      <c r="C46" s="283">
        <f>50*100/179</f>
        <v>27.932960893854748</v>
      </c>
      <c r="D46" s="283">
        <v>100</v>
      </c>
      <c r="E46" s="284"/>
      <c r="F46" s="283">
        <f>6657040*100/11066416</f>
        <v>60.155338458268695</v>
      </c>
      <c r="G46" s="285">
        <f>4065564*100/11066416</f>
        <v>36.73785623096041</v>
      </c>
      <c r="H46" s="285">
        <f>10722604*100/11066416</f>
        <v>96.8931946892291</v>
      </c>
      <c r="I46" s="285">
        <f>343812*100/11066416</f>
        <v>3.1068053107708944</v>
      </c>
      <c r="J46" s="286">
        <v>100</v>
      </c>
      <c r="K46" s="75"/>
      <c r="L46" s="205" t="s">
        <v>85</v>
      </c>
      <c r="M46" s="205" t="s">
        <v>85</v>
      </c>
    </row>
    <row r="47" spans="1:13" s="73" customFormat="1" ht="9" customHeight="1">
      <c r="A47" s="212">
        <v>1999</v>
      </c>
      <c r="B47" s="283">
        <f>131*100/181</f>
        <v>72.37569060773481</v>
      </c>
      <c r="C47" s="283">
        <f>50*100/181</f>
        <v>27.624309392265193</v>
      </c>
      <c r="D47" s="283">
        <v>100</v>
      </c>
      <c r="E47" s="284"/>
      <c r="F47" s="283">
        <f>6129391*100/10495956</f>
        <v>58.39764381634222</v>
      </c>
      <c r="G47" s="285">
        <f>4027624*100/10495956</f>
        <v>38.37310293602603</v>
      </c>
      <c r="H47" s="285">
        <f>10157015*100/10495956</f>
        <v>96.77074675236824</v>
      </c>
      <c r="I47" s="285">
        <f>338941*100/10495956</f>
        <v>3.2292532476317546</v>
      </c>
      <c r="J47" s="286">
        <v>100</v>
      </c>
      <c r="K47" s="75"/>
      <c r="L47" s="205" t="s">
        <v>85</v>
      </c>
      <c r="M47" s="205" t="s">
        <v>85</v>
      </c>
    </row>
    <row r="48" spans="1:13" s="73" customFormat="1" ht="9" customHeight="1">
      <c r="A48" s="212">
        <v>2000</v>
      </c>
      <c r="B48" s="283">
        <f>137*100/186</f>
        <v>73.65591397849462</v>
      </c>
      <c r="C48" s="283">
        <f>49*100/186</f>
        <v>26.344086021505376</v>
      </c>
      <c r="D48" s="283">
        <v>100</v>
      </c>
      <c r="E48" s="284"/>
      <c r="F48" s="283">
        <f>6647513*100/10872521</f>
        <v>61.14049354330978</v>
      </c>
      <c r="G48" s="285">
        <f>3884931*100/10872521</f>
        <v>35.7316486213271</v>
      </c>
      <c r="H48" s="285">
        <f>10532444*100/10872521</f>
        <v>96.87214216463688</v>
      </c>
      <c r="I48" s="285">
        <f>340077*100/10872521</f>
        <v>3.127857835363114</v>
      </c>
      <c r="J48" s="286">
        <v>100</v>
      </c>
      <c r="K48" s="75"/>
      <c r="L48" s="205" t="s">
        <v>85</v>
      </c>
      <c r="M48" s="205" t="s">
        <v>85</v>
      </c>
    </row>
    <row r="49" spans="1:12" s="73" customFormat="1" ht="9" customHeight="1">
      <c r="A49" s="74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3" s="73" customFormat="1" ht="8.25" customHeight="1">
      <c r="A50" s="329" t="s">
        <v>101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</row>
    <row r="51" spans="1:12" s="73" customFormat="1" ht="9" customHeight="1">
      <c r="A51" s="74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3" s="73" customFormat="1" ht="9" customHeight="1">
      <c r="A52" s="212">
        <v>1996</v>
      </c>
      <c r="B52" s="283">
        <f>69*100/171</f>
        <v>40.35087719298246</v>
      </c>
      <c r="C52" s="283">
        <f>102*100/171</f>
        <v>59.64912280701754</v>
      </c>
      <c r="D52" s="283">
        <v>100</v>
      </c>
      <c r="E52" s="284"/>
      <c r="F52" s="283">
        <f>5675880*100/15285719</f>
        <v>37.13191378174621</v>
      </c>
      <c r="G52" s="285">
        <f>3496410*100/15285719</f>
        <v>22.873703225867228</v>
      </c>
      <c r="H52" s="285">
        <f>9172290*100/15285719</f>
        <v>60.005617007613445</v>
      </c>
      <c r="I52" s="285">
        <f>6113429*100/15285719</f>
        <v>39.994382992386555</v>
      </c>
      <c r="J52" s="286">
        <v>100</v>
      </c>
      <c r="K52" s="75"/>
      <c r="L52" s="205" t="s">
        <v>85</v>
      </c>
      <c r="M52" s="205" t="s">
        <v>85</v>
      </c>
    </row>
    <row r="53" spans="1:13" s="73" customFormat="1" ht="9" customHeight="1">
      <c r="A53" s="212">
        <v>1997</v>
      </c>
      <c r="B53" s="283">
        <f>70*100/183</f>
        <v>38.25136612021858</v>
      </c>
      <c r="C53" s="283">
        <f>113*100/183</f>
        <v>61.74863387978142</v>
      </c>
      <c r="D53" s="283">
        <v>100</v>
      </c>
      <c r="E53" s="284"/>
      <c r="F53" s="283">
        <f>5981640*100/15479815</f>
        <v>38.64154707275249</v>
      </c>
      <c r="G53" s="285">
        <f>3893708*100/15479815</f>
        <v>25.153453061293046</v>
      </c>
      <c r="H53" s="285">
        <f>9875348*100/15479815</f>
        <v>63.79500013404553</v>
      </c>
      <c r="I53" s="285">
        <f>5604467*100/15479815</f>
        <v>36.20499986595447</v>
      </c>
      <c r="J53" s="286">
        <v>100</v>
      </c>
      <c r="K53" s="75"/>
      <c r="L53" s="205" t="s">
        <v>85</v>
      </c>
      <c r="M53" s="205" t="s">
        <v>85</v>
      </c>
    </row>
    <row r="54" spans="1:13" s="73" customFormat="1" ht="9" customHeight="1">
      <c r="A54" s="212">
        <v>1998</v>
      </c>
      <c r="B54" s="283">
        <f>68*100/185</f>
        <v>36.75675675675676</v>
      </c>
      <c r="C54" s="283">
        <f>117*100/185</f>
        <v>63.24324324324324</v>
      </c>
      <c r="D54" s="283">
        <v>100</v>
      </c>
      <c r="E54" s="284"/>
      <c r="F54" s="283">
        <f>7214425*100/16662953</f>
        <v>43.296197258673175</v>
      </c>
      <c r="G54" s="285">
        <f>4223741*100/16662953</f>
        <v>25.348094062318967</v>
      </c>
      <c r="H54" s="285">
        <f>11438166*100/16662953</f>
        <v>68.64429132099214</v>
      </c>
      <c r="I54" s="285">
        <f>5224787*100/16662953</f>
        <v>31.355708679007858</v>
      </c>
      <c r="J54" s="286">
        <v>100</v>
      </c>
      <c r="K54" s="75"/>
      <c r="L54" s="205" t="s">
        <v>85</v>
      </c>
      <c r="M54" s="205" t="s">
        <v>85</v>
      </c>
    </row>
    <row r="55" spans="1:13" s="73" customFormat="1" ht="9" customHeight="1">
      <c r="A55" s="212">
        <v>1999</v>
      </c>
      <c r="B55" s="283">
        <f>71*100/185</f>
        <v>38.37837837837838</v>
      </c>
      <c r="C55" s="283">
        <f>114*100/185</f>
        <v>61.62162162162162</v>
      </c>
      <c r="D55" s="283">
        <v>100</v>
      </c>
      <c r="E55" s="284"/>
      <c r="F55" s="283">
        <f>7246398*100/16671783</f>
        <v>43.465045100455065</v>
      </c>
      <c r="G55" s="285">
        <f>4433050*100/16671783</f>
        <v>26.59013735963334</v>
      </c>
      <c r="H55" s="285">
        <f>11679448*100/16671783</f>
        <v>70.0551824600884</v>
      </c>
      <c r="I55" s="285">
        <f>4992335*100/16671783</f>
        <v>29.944817539911597</v>
      </c>
      <c r="J55" s="286">
        <v>100</v>
      </c>
      <c r="K55" s="75"/>
      <c r="L55" s="205" t="s">
        <v>85</v>
      </c>
      <c r="M55" s="205" t="s">
        <v>85</v>
      </c>
    </row>
    <row r="56" spans="1:13" s="73" customFormat="1" ht="9" customHeight="1">
      <c r="A56" s="212">
        <v>2000</v>
      </c>
      <c r="B56" s="283">
        <f>74*100/193</f>
        <v>38.3419689119171</v>
      </c>
      <c r="C56" s="283">
        <f>119*100/193</f>
        <v>61.6580310880829</v>
      </c>
      <c r="D56" s="283">
        <v>100</v>
      </c>
      <c r="E56" s="287"/>
      <c r="F56" s="283">
        <f>6966989*100/16856112</f>
        <v>41.33212332713499</v>
      </c>
      <c r="G56" s="285">
        <f>3754462*100/16856112</f>
        <v>22.273594290308466</v>
      </c>
      <c r="H56" s="285">
        <f>10721451*100/16856112</f>
        <v>63.60571761744345</v>
      </c>
      <c r="I56" s="285">
        <f>6134661*100/16856112</f>
        <v>36.39428238255655</v>
      </c>
      <c r="J56" s="286">
        <v>100</v>
      </c>
      <c r="K56" s="42"/>
      <c r="L56" s="205" t="s">
        <v>85</v>
      </c>
      <c r="M56" s="205" t="s">
        <v>85</v>
      </c>
    </row>
    <row r="57" spans="1:13" s="73" customFormat="1" ht="9" customHeight="1">
      <c r="A57" s="212"/>
      <c r="B57" s="283"/>
      <c r="C57" s="283"/>
      <c r="D57" s="283"/>
      <c r="E57" s="287"/>
      <c r="F57" s="283"/>
      <c r="G57" s="285"/>
      <c r="H57" s="285"/>
      <c r="I57" s="285"/>
      <c r="J57" s="286"/>
      <c r="K57" s="42"/>
      <c r="L57" s="205"/>
      <c r="M57" s="205"/>
    </row>
    <row r="58" spans="1:13" s="73" customFormat="1" ht="9" customHeight="1">
      <c r="A58" s="325" t="s">
        <v>199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spans="1:12" s="73" customFormat="1" ht="9" customHeight="1">
      <c r="A59" s="7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3" s="73" customFormat="1" ht="9" customHeight="1">
      <c r="A60" s="212">
        <v>1999</v>
      </c>
      <c r="B60" s="283">
        <v>100</v>
      </c>
      <c r="C60" s="205" t="s">
        <v>85</v>
      </c>
      <c r="D60" s="283">
        <v>100</v>
      </c>
      <c r="E60" s="42"/>
      <c r="F60" s="283">
        <v>91.5</v>
      </c>
      <c r="G60" s="283">
        <v>8.5</v>
      </c>
      <c r="H60" s="283">
        <v>100</v>
      </c>
      <c r="I60" s="205" t="s">
        <v>85</v>
      </c>
      <c r="J60" s="283">
        <v>100</v>
      </c>
      <c r="K60" s="42"/>
      <c r="L60" s="205" t="s">
        <v>85</v>
      </c>
      <c r="M60" s="205" t="s">
        <v>85</v>
      </c>
    </row>
    <row r="61" spans="1:13" s="73" customFormat="1" ht="9" customHeight="1">
      <c r="A61" s="212">
        <v>2000</v>
      </c>
      <c r="B61" s="283">
        <v>100</v>
      </c>
      <c r="C61" s="205" t="s">
        <v>85</v>
      </c>
      <c r="D61" s="283">
        <v>100</v>
      </c>
      <c r="E61" s="42"/>
      <c r="F61" s="283">
        <v>76.6</v>
      </c>
      <c r="G61" s="283">
        <v>23.4</v>
      </c>
      <c r="H61" s="283">
        <v>100</v>
      </c>
      <c r="I61" s="205" t="s">
        <v>85</v>
      </c>
      <c r="J61" s="283">
        <v>100</v>
      </c>
      <c r="K61" s="42"/>
      <c r="L61" s="205" t="s">
        <v>85</v>
      </c>
      <c r="M61" s="205" t="s">
        <v>85</v>
      </c>
    </row>
    <row r="62" spans="1:13" s="73" customFormat="1" ht="9" customHeight="1">
      <c r="A62" s="7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82"/>
    </row>
    <row r="63" spans="1:13" s="73" customFormat="1" ht="9" customHeight="1">
      <c r="A63" s="77"/>
      <c r="B63" s="64"/>
      <c r="C63" s="64"/>
      <c r="D63" s="64"/>
      <c r="E63" s="64"/>
      <c r="F63" s="64"/>
      <c r="G63" s="42" t="s">
        <v>200</v>
      </c>
      <c r="H63" s="64"/>
      <c r="I63" s="64"/>
      <c r="J63" s="64"/>
      <c r="K63" s="64"/>
      <c r="L63" s="64"/>
      <c r="M63" s="82"/>
    </row>
    <row r="64" spans="1:13" s="73" customFormat="1" ht="9" customHeight="1">
      <c r="A64" s="77"/>
      <c r="B64" s="64"/>
      <c r="C64" s="64"/>
      <c r="D64" s="64"/>
      <c r="E64" s="64"/>
      <c r="F64" s="64"/>
      <c r="G64" s="42"/>
      <c r="H64" s="64"/>
      <c r="I64" s="64"/>
      <c r="J64" s="64"/>
      <c r="K64" s="64"/>
      <c r="L64" s="64"/>
      <c r="M64" s="82"/>
    </row>
    <row r="65" spans="1:13" s="73" customFormat="1" ht="9" customHeight="1">
      <c r="A65" s="212">
        <v>1996</v>
      </c>
      <c r="B65" s="283">
        <v>57</v>
      </c>
      <c r="C65" s="283">
        <v>43</v>
      </c>
      <c r="D65" s="283">
        <v>100</v>
      </c>
      <c r="E65" s="283"/>
      <c r="F65" s="283">
        <v>45.4</v>
      </c>
      <c r="G65" s="283">
        <v>28.3</v>
      </c>
      <c r="H65" s="283">
        <v>73.7</v>
      </c>
      <c r="I65" s="283">
        <v>26.3</v>
      </c>
      <c r="J65" s="283">
        <v>100</v>
      </c>
      <c r="K65" s="64"/>
      <c r="L65" s="205" t="s">
        <v>85</v>
      </c>
      <c r="M65" s="205" t="s">
        <v>85</v>
      </c>
    </row>
    <row r="66" spans="1:13" s="73" customFormat="1" ht="9" customHeight="1">
      <c r="A66" s="212">
        <v>1997</v>
      </c>
      <c r="B66" s="283">
        <v>56.1</v>
      </c>
      <c r="C66" s="283">
        <v>43.9</v>
      </c>
      <c r="D66" s="283">
        <v>100</v>
      </c>
      <c r="E66" s="283"/>
      <c r="F66" s="283">
        <v>46.1</v>
      </c>
      <c r="G66" s="283">
        <v>31.1</v>
      </c>
      <c r="H66" s="283">
        <v>77.2</v>
      </c>
      <c r="I66" s="283">
        <v>22.8</v>
      </c>
      <c r="J66" s="283">
        <v>100</v>
      </c>
      <c r="K66" s="64"/>
      <c r="L66" s="205" t="s">
        <v>85</v>
      </c>
      <c r="M66" s="205" t="s">
        <v>85</v>
      </c>
    </row>
    <row r="67" spans="1:13" s="73" customFormat="1" ht="9" customHeight="1">
      <c r="A67" s="212">
        <v>1998</v>
      </c>
      <c r="B67" s="283">
        <v>54.1</v>
      </c>
      <c r="C67" s="283">
        <v>45.9</v>
      </c>
      <c r="D67" s="283">
        <v>100</v>
      </c>
      <c r="E67" s="283"/>
      <c r="F67" s="283">
        <v>50</v>
      </c>
      <c r="G67" s="283">
        <v>29.9</v>
      </c>
      <c r="H67" s="283">
        <v>79.9</v>
      </c>
      <c r="I67" s="283">
        <v>20.1</v>
      </c>
      <c r="J67" s="283">
        <v>100</v>
      </c>
      <c r="K67" s="64"/>
      <c r="L67" s="205" t="s">
        <v>85</v>
      </c>
      <c r="M67" s="205" t="s">
        <v>85</v>
      </c>
    </row>
    <row r="68" spans="1:13" s="73" customFormat="1" ht="9" customHeight="1">
      <c r="A68" s="212">
        <v>1999</v>
      </c>
      <c r="B68" s="283">
        <v>55.2</v>
      </c>
      <c r="C68" s="283">
        <v>44.8</v>
      </c>
      <c r="D68" s="283">
        <v>100</v>
      </c>
      <c r="E68" s="283"/>
      <c r="F68" s="283">
        <v>49.4</v>
      </c>
      <c r="G68" s="283">
        <v>31</v>
      </c>
      <c r="H68" s="283">
        <v>80.5</v>
      </c>
      <c r="I68" s="283">
        <v>19.5</v>
      </c>
      <c r="J68" s="283">
        <v>100</v>
      </c>
      <c r="K68" s="64"/>
      <c r="L68" s="205" t="s">
        <v>85</v>
      </c>
      <c r="M68" s="205" t="s">
        <v>85</v>
      </c>
    </row>
    <row r="69" spans="1:13" s="73" customFormat="1" ht="9" customHeight="1">
      <c r="A69" s="212">
        <v>2000</v>
      </c>
      <c r="B69" s="283">
        <v>55.7</v>
      </c>
      <c r="C69" s="283">
        <v>44.3</v>
      </c>
      <c r="D69" s="283">
        <v>100</v>
      </c>
      <c r="E69" s="283"/>
      <c r="F69" s="283">
        <v>51.3</v>
      </c>
      <c r="G69" s="283">
        <v>27.2</v>
      </c>
      <c r="H69" s="283">
        <v>78.5</v>
      </c>
      <c r="I69" s="283">
        <v>21.5</v>
      </c>
      <c r="J69" s="283">
        <v>100</v>
      </c>
      <c r="K69" s="64"/>
      <c r="L69" s="205" t="s">
        <v>85</v>
      </c>
      <c r="M69" s="205" t="s">
        <v>85</v>
      </c>
    </row>
    <row r="70" spans="1:13" s="78" customFormat="1" ht="8.25" customHeight="1">
      <c r="A70" s="80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204"/>
      <c r="M70" s="204"/>
    </row>
    <row r="71" spans="1:12" ht="9" customHeight="1">
      <c r="A71" s="8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9" customHeight="1">
      <c r="A72" s="79" t="s">
        <v>175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ht="9" customHeight="1">
      <c r="A73" s="79" t="s">
        <v>236</v>
      </c>
    </row>
    <row r="74" ht="9" customHeight="1"/>
    <row r="75" ht="9" customHeight="1"/>
  </sheetData>
  <mergeCells count="20">
    <mergeCell ref="A40:M40"/>
    <mergeCell ref="A42:M42"/>
    <mergeCell ref="A50:M50"/>
    <mergeCell ref="A27:M27"/>
    <mergeCell ref="A11:M11"/>
    <mergeCell ref="A5:A7"/>
    <mergeCell ref="B5:D5"/>
    <mergeCell ref="F5:J5"/>
    <mergeCell ref="L5:M5"/>
    <mergeCell ref="B6:B7"/>
    <mergeCell ref="A58:M58"/>
    <mergeCell ref="J6:J7"/>
    <mergeCell ref="C6:C7"/>
    <mergeCell ref="D6:D7"/>
    <mergeCell ref="F6:H6"/>
    <mergeCell ref="I6:I7"/>
    <mergeCell ref="A19:M19"/>
    <mergeCell ref="L6:L7"/>
    <mergeCell ref="M6:M7"/>
    <mergeCell ref="A9:M9"/>
  </mergeCells>
  <printOptions horizontalCentered="1"/>
  <pageMargins left="1.1811023622047245" right="1.1811023622047245" top="1.1811023622047245" bottom="1.5748031496062993" header="0" footer="1.2598425196850394"/>
  <pageSetup firstPageNumber="17" useFirstPageNumber="1" horizontalDpi="300" verticalDpi="300" orientation="portrait" paperSize="9" scale="95" r:id="rId2"/>
  <headerFooter alignWithMargins="0">
    <oddFooter>&amp;C17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I2" sqref="I2"/>
    </sheetView>
  </sheetViews>
  <sheetFormatPr defaultColWidth="9.140625" defaultRowHeight="12.75"/>
  <cols>
    <col min="1" max="1" width="12.28125" style="115" customWidth="1"/>
    <col min="2" max="2" width="35.28125" style="113" customWidth="1"/>
    <col min="3" max="3" width="5.7109375" style="109" customWidth="1"/>
    <col min="4" max="7" width="6.140625" style="109" customWidth="1"/>
    <col min="8" max="8" width="6.28125" style="109" customWidth="1"/>
    <col min="9" max="16384" width="9.140625" style="109" customWidth="1"/>
  </cols>
  <sheetData>
    <row r="1" spans="1:8" ht="6" customHeight="1">
      <c r="A1" s="116"/>
      <c r="B1" s="117"/>
      <c r="C1" s="118"/>
      <c r="D1" s="118"/>
      <c r="E1" s="118"/>
      <c r="F1" s="118"/>
      <c r="G1" s="118"/>
      <c r="H1" s="118"/>
    </row>
    <row r="2" spans="1:8" ht="12">
      <c r="A2" s="211" t="s">
        <v>213</v>
      </c>
      <c r="B2" s="117"/>
      <c r="C2" s="118"/>
      <c r="D2" s="118"/>
      <c r="E2" s="118"/>
      <c r="F2" s="118"/>
      <c r="G2" s="118"/>
      <c r="H2" s="118"/>
    </row>
    <row r="3" spans="1:8" ht="6" customHeight="1">
      <c r="A3" s="116"/>
      <c r="B3" s="117"/>
      <c r="C3" s="118"/>
      <c r="D3" s="118"/>
      <c r="E3" s="118"/>
      <c r="F3" s="118"/>
      <c r="G3" s="118"/>
      <c r="H3" s="118"/>
    </row>
    <row r="4" spans="1:8" s="114" customFormat="1" ht="10.5" customHeight="1">
      <c r="A4" s="106" t="s">
        <v>106</v>
      </c>
      <c r="B4" s="317" t="s">
        <v>239</v>
      </c>
      <c r="C4" s="97" t="s">
        <v>107</v>
      </c>
      <c r="D4" s="97" t="s">
        <v>108</v>
      </c>
      <c r="E4" s="97" t="s">
        <v>109</v>
      </c>
      <c r="F4" s="97" t="s">
        <v>110</v>
      </c>
      <c r="G4" s="97" t="s">
        <v>111</v>
      </c>
      <c r="H4" s="97" t="s">
        <v>112</v>
      </c>
    </row>
    <row r="5" spans="1:8" s="114" customFormat="1" ht="10.5" customHeight="1">
      <c r="A5" s="107" t="s">
        <v>113</v>
      </c>
      <c r="B5" s="120"/>
      <c r="C5" s="121"/>
      <c r="D5" s="121"/>
      <c r="E5" s="121"/>
      <c r="F5" s="121"/>
      <c r="G5" s="121"/>
      <c r="H5" s="121"/>
    </row>
    <row r="6" spans="1:8" s="114" customFormat="1" ht="6" customHeight="1">
      <c r="A6" s="110"/>
      <c r="B6" s="122"/>
      <c r="C6" s="123"/>
      <c r="D6" s="123"/>
      <c r="E6" s="123"/>
      <c r="F6" s="123"/>
      <c r="G6" s="123"/>
      <c r="H6" s="123"/>
    </row>
    <row r="7" spans="1:8" ht="18.75" customHeight="1">
      <c r="A7" s="274" t="s">
        <v>84</v>
      </c>
      <c r="B7" s="274" t="s">
        <v>134</v>
      </c>
      <c r="C7" s="277">
        <v>990</v>
      </c>
      <c r="D7" s="277">
        <v>765</v>
      </c>
      <c r="E7" s="277">
        <v>828</v>
      </c>
      <c r="F7" s="277">
        <v>2845</v>
      </c>
      <c r="G7" s="277">
        <v>1156</v>
      </c>
      <c r="H7" s="277">
        <v>1063</v>
      </c>
    </row>
    <row r="8" spans="1:8" s="108" customFormat="1" ht="9" customHeight="1">
      <c r="A8" s="125" t="s">
        <v>83</v>
      </c>
      <c r="B8" s="125"/>
      <c r="C8" s="278">
        <v>990</v>
      </c>
      <c r="D8" s="278">
        <v>765</v>
      </c>
      <c r="E8" s="278">
        <v>828</v>
      </c>
      <c r="F8" s="278">
        <v>2845</v>
      </c>
      <c r="G8" s="278">
        <v>1156</v>
      </c>
      <c r="H8" s="278">
        <v>1063</v>
      </c>
    </row>
    <row r="9" spans="1:8" s="108" customFormat="1" ht="3.75" customHeight="1">
      <c r="A9" s="125"/>
      <c r="B9" s="125"/>
      <c r="C9" s="278"/>
      <c r="D9" s="278"/>
      <c r="E9" s="278"/>
      <c r="F9" s="278"/>
      <c r="G9" s="278"/>
      <c r="H9" s="278"/>
    </row>
    <row r="10" spans="1:8" ht="18" customHeight="1">
      <c r="A10" s="274" t="s">
        <v>12</v>
      </c>
      <c r="B10" s="274" t="s">
        <v>135</v>
      </c>
      <c r="C10" s="277">
        <v>13</v>
      </c>
      <c r="D10" s="277">
        <v>76</v>
      </c>
      <c r="E10" s="277">
        <v>30</v>
      </c>
      <c r="F10" s="277">
        <v>36</v>
      </c>
      <c r="G10" s="277">
        <v>45</v>
      </c>
      <c r="H10" s="277">
        <v>32</v>
      </c>
    </row>
    <row r="11" spans="1:8" ht="18" customHeight="1">
      <c r="A11" s="274" t="s">
        <v>12</v>
      </c>
      <c r="B11" s="274" t="s">
        <v>136</v>
      </c>
      <c r="C11" s="277" t="s">
        <v>85</v>
      </c>
      <c r="D11" s="277" t="s">
        <v>85</v>
      </c>
      <c r="E11" s="277">
        <v>1</v>
      </c>
      <c r="F11" s="277">
        <v>4</v>
      </c>
      <c r="G11" s="277" t="s">
        <v>85</v>
      </c>
      <c r="H11" s="277" t="s">
        <v>85</v>
      </c>
    </row>
    <row r="12" spans="1:8" s="108" customFormat="1" ht="9" customHeight="1">
      <c r="A12" s="125" t="s">
        <v>13</v>
      </c>
      <c r="B12" s="125"/>
      <c r="C12" s="278">
        <f aca="true" t="shared" si="0" ref="C12:H12">SUM(C10:C11)</f>
        <v>13</v>
      </c>
      <c r="D12" s="278">
        <f t="shared" si="0"/>
        <v>76</v>
      </c>
      <c r="E12" s="278">
        <f t="shared" si="0"/>
        <v>31</v>
      </c>
      <c r="F12" s="278">
        <f t="shared" si="0"/>
        <v>40</v>
      </c>
      <c r="G12" s="278">
        <f t="shared" si="0"/>
        <v>45</v>
      </c>
      <c r="H12" s="278">
        <f t="shared" si="0"/>
        <v>32</v>
      </c>
    </row>
    <row r="13" spans="1:8" ht="3.75" customHeight="1">
      <c r="A13" s="125"/>
      <c r="B13" s="125"/>
      <c r="C13" s="278"/>
      <c r="D13" s="278"/>
      <c r="E13" s="278"/>
      <c r="F13" s="278"/>
      <c r="G13" s="278"/>
      <c r="H13" s="278"/>
    </row>
    <row r="14" spans="1:8" ht="18" customHeight="1">
      <c r="A14" s="274" t="s">
        <v>14</v>
      </c>
      <c r="B14" s="274" t="s">
        <v>214</v>
      </c>
      <c r="C14" s="277">
        <v>72</v>
      </c>
      <c r="D14" s="277">
        <v>119</v>
      </c>
      <c r="E14" s="277">
        <v>68</v>
      </c>
      <c r="F14" s="277">
        <v>157</v>
      </c>
      <c r="G14" s="277">
        <v>48</v>
      </c>
      <c r="H14" s="277">
        <v>113</v>
      </c>
    </row>
    <row r="15" spans="1:8" s="108" customFormat="1" ht="9" customHeight="1">
      <c r="A15" s="125" t="s">
        <v>17</v>
      </c>
      <c r="B15" s="125"/>
      <c r="C15" s="278">
        <v>72</v>
      </c>
      <c r="D15" s="278">
        <v>119</v>
      </c>
      <c r="E15" s="278">
        <v>68</v>
      </c>
      <c r="F15" s="278">
        <v>157</v>
      </c>
      <c r="G15" s="278">
        <v>48</v>
      </c>
      <c r="H15" s="278">
        <v>113</v>
      </c>
    </row>
    <row r="16" spans="1:8" s="108" customFormat="1" ht="3.75" customHeight="1">
      <c r="A16" s="125"/>
      <c r="B16" s="125"/>
      <c r="C16" s="278"/>
      <c r="D16" s="278"/>
      <c r="E16" s="278"/>
      <c r="F16" s="278"/>
      <c r="G16" s="278"/>
      <c r="H16" s="278"/>
    </row>
    <row r="17" spans="1:8" ht="18" customHeight="1">
      <c r="A17" s="274" t="s">
        <v>23</v>
      </c>
      <c r="B17" s="274" t="s">
        <v>215</v>
      </c>
      <c r="C17" s="277">
        <v>88</v>
      </c>
      <c r="D17" s="277">
        <v>106</v>
      </c>
      <c r="E17" s="277">
        <v>156</v>
      </c>
      <c r="F17" s="277">
        <v>951</v>
      </c>
      <c r="G17" s="277">
        <v>636</v>
      </c>
      <c r="H17" s="277">
        <v>572</v>
      </c>
    </row>
    <row r="18" spans="1:8" ht="18" customHeight="1">
      <c r="A18" s="274" t="s">
        <v>23</v>
      </c>
      <c r="B18" s="274" t="s">
        <v>137</v>
      </c>
      <c r="C18" s="277">
        <v>4</v>
      </c>
      <c r="D18" s="277">
        <v>5</v>
      </c>
      <c r="E18" s="277">
        <v>2</v>
      </c>
      <c r="F18" s="277">
        <v>15</v>
      </c>
      <c r="G18" s="277">
        <v>2</v>
      </c>
      <c r="H18" s="277">
        <v>13</v>
      </c>
    </row>
    <row r="19" spans="1:8" s="108" customFormat="1" ht="9" customHeight="1">
      <c r="A19" s="126" t="s">
        <v>25</v>
      </c>
      <c r="B19" s="125"/>
      <c r="C19" s="278">
        <f aca="true" t="shared" si="1" ref="C19:H19">SUM(C17:C18)</f>
        <v>92</v>
      </c>
      <c r="D19" s="278">
        <f t="shared" si="1"/>
        <v>111</v>
      </c>
      <c r="E19" s="278">
        <f t="shared" si="1"/>
        <v>158</v>
      </c>
      <c r="F19" s="278">
        <f t="shared" si="1"/>
        <v>966</v>
      </c>
      <c r="G19" s="278">
        <f t="shared" si="1"/>
        <v>638</v>
      </c>
      <c r="H19" s="278">
        <f t="shared" si="1"/>
        <v>585</v>
      </c>
    </row>
    <row r="20" spans="1:8" s="108" customFormat="1" ht="3.75" customHeight="1">
      <c r="A20" s="126"/>
      <c r="B20" s="125"/>
      <c r="C20" s="278"/>
      <c r="D20" s="278"/>
      <c r="E20" s="278"/>
      <c r="F20" s="278"/>
      <c r="G20" s="278"/>
      <c r="H20" s="278"/>
    </row>
    <row r="21" spans="1:8" ht="27" customHeight="1">
      <c r="A21" s="274" t="s">
        <v>27</v>
      </c>
      <c r="B21" s="274" t="s">
        <v>139</v>
      </c>
      <c r="C21" s="277">
        <v>650</v>
      </c>
      <c r="D21" s="277">
        <v>758</v>
      </c>
      <c r="E21" s="277">
        <v>1201</v>
      </c>
      <c r="F21" s="277">
        <v>2838</v>
      </c>
      <c r="G21" s="277">
        <v>2416</v>
      </c>
      <c r="H21" s="277">
        <v>2777</v>
      </c>
    </row>
    <row r="22" spans="1:8" ht="18" customHeight="1">
      <c r="A22" s="274" t="s">
        <v>27</v>
      </c>
      <c r="B22" s="274" t="s">
        <v>140</v>
      </c>
      <c r="C22" s="277">
        <v>0</v>
      </c>
      <c r="D22" s="277">
        <v>0</v>
      </c>
      <c r="E22" s="277">
        <v>0</v>
      </c>
      <c r="F22" s="277">
        <v>0</v>
      </c>
      <c r="G22" s="277">
        <v>11</v>
      </c>
      <c r="H22" s="277">
        <v>2350</v>
      </c>
    </row>
    <row r="23" spans="1:8" ht="18" customHeight="1">
      <c r="A23" s="274" t="s">
        <v>27</v>
      </c>
      <c r="B23" s="274" t="s">
        <v>141</v>
      </c>
      <c r="C23" s="277">
        <v>44</v>
      </c>
      <c r="D23" s="277">
        <v>39</v>
      </c>
      <c r="E23" s="277">
        <v>48</v>
      </c>
      <c r="F23" s="277">
        <v>121</v>
      </c>
      <c r="G23" s="277">
        <v>131</v>
      </c>
      <c r="H23" s="277">
        <v>226</v>
      </c>
    </row>
    <row r="24" spans="1:8" ht="18" customHeight="1">
      <c r="A24" s="274" t="s">
        <v>27</v>
      </c>
      <c r="B24" s="274" t="s">
        <v>138</v>
      </c>
      <c r="C24" s="277">
        <v>554</v>
      </c>
      <c r="D24" s="277">
        <v>499</v>
      </c>
      <c r="E24" s="277">
        <v>584</v>
      </c>
      <c r="F24" s="277">
        <v>1068</v>
      </c>
      <c r="G24" s="277">
        <v>930</v>
      </c>
      <c r="H24" s="277">
        <v>1433</v>
      </c>
    </row>
    <row r="25" spans="1:8" ht="18" customHeight="1">
      <c r="A25" s="274" t="s">
        <v>27</v>
      </c>
      <c r="B25" s="274" t="s">
        <v>216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</row>
    <row r="26" spans="1:8" ht="18" customHeight="1">
      <c r="A26" s="274" t="s">
        <v>29</v>
      </c>
      <c r="B26" s="274" t="s">
        <v>217</v>
      </c>
      <c r="C26" s="277">
        <v>0</v>
      </c>
      <c r="D26" s="277">
        <v>0</v>
      </c>
      <c r="E26" s="277">
        <v>0</v>
      </c>
      <c r="F26" s="277">
        <v>3157</v>
      </c>
      <c r="G26" s="277">
        <v>2017</v>
      </c>
      <c r="H26" s="277">
        <v>1890</v>
      </c>
    </row>
    <row r="27" spans="1:8" ht="18" customHeight="1">
      <c r="A27" s="274" t="s">
        <v>30</v>
      </c>
      <c r="B27" s="274" t="s">
        <v>218</v>
      </c>
      <c r="C27" s="277">
        <v>38</v>
      </c>
      <c r="D27" s="277">
        <v>53</v>
      </c>
      <c r="E27" s="277">
        <v>100</v>
      </c>
      <c r="F27" s="277">
        <v>215</v>
      </c>
      <c r="G27" s="277">
        <v>134</v>
      </c>
      <c r="H27" s="277">
        <v>177</v>
      </c>
    </row>
    <row r="28" spans="1:8" ht="18" customHeight="1">
      <c r="A28" s="274" t="s">
        <v>31</v>
      </c>
      <c r="B28" s="274" t="s">
        <v>219</v>
      </c>
      <c r="C28" s="277">
        <v>2</v>
      </c>
      <c r="D28" s="277">
        <v>0</v>
      </c>
      <c r="E28" s="277">
        <v>2</v>
      </c>
      <c r="F28" s="277">
        <v>2</v>
      </c>
      <c r="G28" s="277">
        <v>14</v>
      </c>
      <c r="H28" s="277">
        <v>0</v>
      </c>
    </row>
    <row r="29" spans="1:8" s="108" customFormat="1" ht="9" customHeight="1">
      <c r="A29" s="125" t="s">
        <v>35</v>
      </c>
      <c r="B29" s="125"/>
      <c r="C29" s="278">
        <f aca="true" t="shared" si="2" ref="C29:H29">SUM(C21:C28)</f>
        <v>1288</v>
      </c>
      <c r="D29" s="278">
        <f t="shared" si="2"/>
        <v>1349</v>
      </c>
      <c r="E29" s="278">
        <f t="shared" si="2"/>
        <v>1935</v>
      </c>
      <c r="F29" s="278">
        <f t="shared" si="2"/>
        <v>7401</v>
      </c>
      <c r="G29" s="278">
        <f t="shared" si="2"/>
        <v>5653</v>
      </c>
      <c r="H29" s="278">
        <f t="shared" si="2"/>
        <v>8853</v>
      </c>
    </row>
    <row r="30" spans="1:8" s="108" customFormat="1" ht="3.75" customHeight="1">
      <c r="A30" s="125"/>
      <c r="B30" s="125"/>
      <c r="C30" s="277"/>
      <c r="D30" s="277"/>
      <c r="E30" s="277"/>
      <c r="F30" s="277"/>
      <c r="G30" s="277"/>
      <c r="H30" s="277"/>
    </row>
    <row r="31" spans="1:8" s="108" customFormat="1" ht="18.75" customHeight="1">
      <c r="A31" s="274" t="s">
        <v>42</v>
      </c>
      <c r="B31" s="274" t="s">
        <v>220</v>
      </c>
      <c r="C31" s="277"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</row>
    <row r="32" spans="1:8" s="108" customFormat="1" ht="9" customHeight="1">
      <c r="A32" s="125" t="s">
        <v>43</v>
      </c>
      <c r="B32" s="125"/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</row>
    <row r="33" spans="1:8" s="108" customFormat="1" ht="3.75" customHeight="1">
      <c r="A33" s="125"/>
      <c r="B33" s="125"/>
      <c r="C33" s="278"/>
      <c r="D33" s="278"/>
      <c r="E33" s="278"/>
      <c r="F33" s="278"/>
      <c r="G33" s="278"/>
      <c r="H33" s="278"/>
    </row>
    <row r="34" spans="1:8" s="108" customFormat="1" ht="27.75" customHeight="1">
      <c r="A34" s="274" t="s">
        <v>46</v>
      </c>
      <c r="B34" s="274" t="s">
        <v>221</v>
      </c>
      <c r="C34" s="277">
        <v>1126</v>
      </c>
      <c r="D34" s="277">
        <v>1142</v>
      </c>
      <c r="E34" s="277">
        <v>1394</v>
      </c>
      <c r="F34" s="277">
        <v>2896</v>
      </c>
      <c r="G34" s="277">
        <v>2425</v>
      </c>
      <c r="H34" s="277">
        <v>2467</v>
      </c>
    </row>
    <row r="35" spans="1:8" s="108" customFormat="1" ht="27.75" customHeight="1">
      <c r="A35" s="274" t="s">
        <v>46</v>
      </c>
      <c r="B35" s="274" t="s">
        <v>142</v>
      </c>
      <c r="C35" s="277"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</row>
    <row r="36" spans="1:8" s="108" customFormat="1" ht="18" customHeight="1">
      <c r="A36" s="274" t="s">
        <v>46</v>
      </c>
      <c r="B36" s="274" t="s">
        <v>222</v>
      </c>
      <c r="C36" s="277">
        <v>28</v>
      </c>
      <c r="D36" s="277">
        <v>35</v>
      </c>
      <c r="E36" s="277">
        <v>34</v>
      </c>
      <c r="F36" s="277">
        <v>80</v>
      </c>
      <c r="G36" s="277">
        <v>95</v>
      </c>
      <c r="H36" s="277">
        <v>129</v>
      </c>
    </row>
    <row r="37" spans="1:8" s="108" customFormat="1" ht="18" customHeight="1">
      <c r="A37" s="274" t="s">
        <v>46</v>
      </c>
      <c r="B37" s="274" t="s">
        <v>223</v>
      </c>
      <c r="C37" s="277"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</row>
    <row r="38" spans="1:8" s="108" customFormat="1" ht="18.75" customHeight="1">
      <c r="A38" s="274" t="s">
        <v>47</v>
      </c>
      <c r="B38" s="274" t="s">
        <v>224</v>
      </c>
      <c r="C38" s="277">
        <v>0</v>
      </c>
      <c r="D38" s="277">
        <v>324</v>
      </c>
      <c r="E38" s="277">
        <v>1048</v>
      </c>
      <c r="F38" s="277">
        <v>4830</v>
      </c>
      <c r="G38" s="277">
        <v>3518</v>
      </c>
      <c r="H38" s="277">
        <v>2599</v>
      </c>
    </row>
    <row r="39" spans="1:8" s="108" customFormat="1" ht="9" customHeight="1">
      <c r="A39" s="125" t="s">
        <v>48</v>
      </c>
      <c r="B39" s="125"/>
      <c r="C39" s="278">
        <f aca="true" t="shared" si="3" ref="C39:H39">SUM(C34:C38)</f>
        <v>1154</v>
      </c>
      <c r="D39" s="278">
        <f t="shared" si="3"/>
        <v>1501</v>
      </c>
      <c r="E39" s="278">
        <f t="shared" si="3"/>
        <v>2476</v>
      </c>
      <c r="F39" s="278">
        <f t="shared" si="3"/>
        <v>7806</v>
      </c>
      <c r="G39" s="278">
        <f t="shared" si="3"/>
        <v>6038</v>
      </c>
      <c r="H39" s="278">
        <f t="shared" si="3"/>
        <v>5195</v>
      </c>
    </row>
    <row r="40" spans="1:8" s="108" customFormat="1" ht="3.75" customHeight="1">
      <c r="A40" s="125"/>
      <c r="B40" s="125"/>
      <c r="C40" s="277"/>
      <c r="D40" s="277"/>
      <c r="E40" s="277"/>
      <c r="F40" s="277"/>
      <c r="G40" s="277"/>
      <c r="H40" s="277"/>
    </row>
    <row r="41" spans="1:8" ht="18" customHeight="1">
      <c r="A41" s="274" t="s">
        <v>58</v>
      </c>
      <c r="B41" s="274" t="s">
        <v>143</v>
      </c>
      <c r="C41" s="277">
        <v>1169</v>
      </c>
      <c r="D41" s="277">
        <v>1707</v>
      </c>
      <c r="E41" s="277">
        <v>4412</v>
      </c>
      <c r="F41" s="277">
        <v>5211</v>
      </c>
      <c r="G41" s="277">
        <v>4153</v>
      </c>
      <c r="H41" s="277">
        <v>2082</v>
      </c>
    </row>
    <row r="42" spans="1:8" ht="18" customHeight="1">
      <c r="A42" s="274" t="s">
        <v>59</v>
      </c>
      <c r="B42" s="274" t="s">
        <v>225</v>
      </c>
      <c r="C42" s="277">
        <v>0</v>
      </c>
      <c r="D42" s="277">
        <v>0</v>
      </c>
      <c r="E42" s="277">
        <v>0</v>
      </c>
      <c r="F42" s="277">
        <v>301484</v>
      </c>
      <c r="G42" s="277">
        <v>283911</v>
      </c>
      <c r="H42" s="277">
        <v>205039</v>
      </c>
    </row>
    <row r="43" spans="1:8" s="108" customFormat="1" ht="18" customHeight="1">
      <c r="A43" s="274" t="s">
        <v>59</v>
      </c>
      <c r="B43" s="274" t="s">
        <v>226</v>
      </c>
      <c r="C43" s="277">
        <v>0</v>
      </c>
      <c r="D43" s="277">
        <v>0</v>
      </c>
      <c r="E43" s="277">
        <v>0</v>
      </c>
      <c r="F43" s="277">
        <v>45916</v>
      </c>
      <c r="G43" s="277">
        <v>36078</v>
      </c>
      <c r="H43" s="277">
        <v>16141</v>
      </c>
    </row>
    <row r="44" spans="1:8" s="108" customFormat="1" ht="27" customHeight="1">
      <c r="A44" s="274" t="s">
        <v>59</v>
      </c>
      <c r="B44" s="274" t="s">
        <v>227</v>
      </c>
      <c r="C44" s="277">
        <v>0</v>
      </c>
      <c r="D44" s="277">
        <v>0</v>
      </c>
      <c r="E44" s="277">
        <v>0</v>
      </c>
      <c r="F44" s="277">
        <v>3461</v>
      </c>
      <c r="G44" s="277">
        <v>3588</v>
      </c>
      <c r="H44" s="277">
        <v>3960</v>
      </c>
    </row>
    <row r="45" spans="1:8" s="108" customFormat="1" ht="18" customHeight="1">
      <c r="A45" s="274" t="s">
        <v>60</v>
      </c>
      <c r="B45" s="274" t="s">
        <v>144</v>
      </c>
      <c r="C45" s="277">
        <v>1477</v>
      </c>
      <c r="D45" s="277">
        <v>1302</v>
      </c>
      <c r="E45" s="277">
        <v>2504</v>
      </c>
      <c r="F45" s="277">
        <v>11474</v>
      </c>
      <c r="G45" s="277">
        <v>8651</v>
      </c>
      <c r="H45" s="277">
        <v>7817</v>
      </c>
    </row>
    <row r="46" spans="1:8" s="108" customFormat="1" ht="9" customHeight="1">
      <c r="A46" s="125" t="s">
        <v>61</v>
      </c>
      <c r="B46" s="125"/>
      <c r="C46" s="278">
        <f aca="true" t="shared" si="4" ref="C46:H46">SUM(C41:C45)</f>
        <v>2646</v>
      </c>
      <c r="D46" s="278">
        <f t="shared" si="4"/>
        <v>3009</v>
      </c>
      <c r="E46" s="278">
        <f t="shared" si="4"/>
        <v>6916</v>
      </c>
      <c r="F46" s="278">
        <f t="shared" si="4"/>
        <v>367546</v>
      </c>
      <c r="G46" s="278">
        <f t="shared" si="4"/>
        <v>336381</v>
      </c>
      <c r="H46" s="278">
        <f t="shared" si="4"/>
        <v>235039</v>
      </c>
    </row>
    <row r="47" spans="1:8" s="108" customFormat="1" ht="6" customHeight="1">
      <c r="A47" s="125"/>
      <c r="B47" s="125"/>
      <c r="C47" s="277"/>
      <c r="D47" s="277"/>
      <c r="E47" s="277"/>
      <c r="F47" s="277"/>
      <c r="G47" s="277"/>
      <c r="H47" s="277"/>
    </row>
    <row r="48" spans="1:8" s="108" customFormat="1" ht="8.25">
      <c r="A48" s="125" t="s">
        <v>77</v>
      </c>
      <c r="B48" s="206"/>
      <c r="C48" s="278">
        <f aca="true" t="shared" si="5" ref="C48:H48">C49+C50+C51</f>
        <v>6255</v>
      </c>
      <c r="D48" s="278">
        <f t="shared" si="5"/>
        <v>6930</v>
      </c>
      <c r="E48" s="278">
        <f t="shared" si="5"/>
        <v>12412</v>
      </c>
      <c r="F48" s="278">
        <f t="shared" si="5"/>
        <v>386761</v>
      </c>
      <c r="G48" s="278">
        <f t="shared" si="5"/>
        <v>349959</v>
      </c>
      <c r="H48" s="278">
        <f t="shared" si="5"/>
        <v>250880</v>
      </c>
    </row>
    <row r="49" spans="1:8" ht="8.25">
      <c r="A49" s="125" t="s">
        <v>78</v>
      </c>
      <c r="B49" s="206"/>
      <c r="C49" s="278">
        <f aca="true" t="shared" si="6" ref="C49:H49">C8+C12+C15+C19</f>
        <v>1167</v>
      </c>
      <c r="D49" s="278">
        <f t="shared" si="6"/>
        <v>1071</v>
      </c>
      <c r="E49" s="278">
        <f t="shared" si="6"/>
        <v>1085</v>
      </c>
      <c r="F49" s="278">
        <f t="shared" si="6"/>
        <v>4008</v>
      </c>
      <c r="G49" s="278">
        <f t="shared" si="6"/>
        <v>1887</v>
      </c>
      <c r="H49" s="278">
        <f t="shared" si="6"/>
        <v>1793</v>
      </c>
    </row>
    <row r="50" spans="1:8" ht="8.25">
      <c r="A50" s="125" t="s">
        <v>79</v>
      </c>
      <c r="B50" s="206"/>
      <c r="C50" s="278">
        <f aca="true" t="shared" si="7" ref="C50:H50">C29+C32+C39</f>
        <v>2442</v>
      </c>
      <c r="D50" s="278">
        <f t="shared" si="7"/>
        <v>2850</v>
      </c>
      <c r="E50" s="278">
        <f t="shared" si="7"/>
        <v>4411</v>
      </c>
      <c r="F50" s="278">
        <f t="shared" si="7"/>
        <v>15207</v>
      </c>
      <c r="G50" s="278">
        <f t="shared" si="7"/>
        <v>11691</v>
      </c>
      <c r="H50" s="278">
        <f t="shared" si="7"/>
        <v>14048</v>
      </c>
    </row>
    <row r="51" spans="1:8" ht="8.25">
      <c r="A51" s="126" t="s">
        <v>80</v>
      </c>
      <c r="B51" s="206"/>
      <c r="C51" s="278">
        <f aca="true" t="shared" si="8" ref="C51:H51">C46</f>
        <v>2646</v>
      </c>
      <c r="D51" s="278">
        <f t="shared" si="8"/>
        <v>3009</v>
      </c>
      <c r="E51" s="278">
        <f t="shared" si="8"/>
        <v>6916</v>
      </c>
      <c r="F51" s="278">
        <f t="shared" si="8"/>
        <v>367546</v>
      </c>
      <c r="G51" s="278">
        <f t="shared" si="8"/>
        <v>336381</v>
      </c>
      <c r="H51" s="278">
        <f t="shared" si="8"/>
        <v>235039</v>
      </c>
    </row>
    <row r="52" spans="1:8" ht="8.25">
      <c r="A52" s="275"/>
      <c r="B52" s="276"/>
      <c r="C52" s="279"/>
      <c r="D52" s="279"/>
      <c r="E52" s="279"/>
      <c r="F52" s="279"/>
      <c r="G52" s="279"/>
      <c r="H52" s="279"/>
    </row>
  </sheetData>
  <printOptions horizontalCentered="1"/>
  <pageMargins left="1.1811023622047245" right="1.1811023622047245" top="1.1811023622047245" bottom="1.5748031496062993" header="0" footer="1.2598425196850394"/>
  <pageSetup firstPageNumber="32" useFirstPageNumber="1" horizontalDpi="240" verticalDpi="240" orientation="portrait" paperSize="9" scale="90" r:id="rId2"/>
  <headerFooter alignWithMargins="0">
    <oddFooter>&amp;C&amp;9 32</oddFooter>
  </headerFooter>
  <rowBreaks count="1" manualBreakCount="1">
    <brk id="59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7.7109375" style="115" customWidth="1"/>
    <col min="2" max="2" width="34.421875" style="113" customWidth="1"/>
    <col min="3" max="3" width="5.7109375" style="109" customWidth="1"/>
    <col min="4" max="5" width="5.8515625" style="109" customWidth="1"/>
    <col min="6" max="6" width="5.7109375" style="109" customWidth="1"/>
    <col min="7" max="7" width="5.8515625" style="109" customWidth="1"/>
    <col min="8" max="8" width="5.7109375" style="109" customWidth="1"/>
    <col min="9" max="9" width="7.00390625" style="109" customWidth="1"/>
    <col min="10" max="15" width="7.140625" style="109" customWidth="1"/>
    <col min="16" max="16384" width="9.140625" style="109" customWidth="1"/>
  </cols>
  <sheetData>
    <row r="1" spans="1:2" ht="6" customHeight="1">
      <c r="A1" s="116"/>
      <c r="B1" s="117"/>
    </row>
    <row r="2" spans="1:2" ht="12">
      <c r="A2" s="211" t="s">
        <v>232</v>
      </c>
      <c r="B2" s="117"/>
    </row>
    <row r="3" spans="1:2" ht="6" customHeight="1">
      <c r="A3" s="116"/>
      <c r="B3" s="117"/>
    </row>
    <row r="4" spans="1:9" ht="12" customHeight="1">
      <c r="A4" s="106" t="s">
        <v>106</v>
      </c>
      <c r="B4" s="317" t="s">
        <v>239</v>
      </c>
      <c r="C4" s="97" t="s">
        <v>115</v>
      </c>
      <c r="D4" s="97" t="s">
        <v>116</v>
      </c>
      <c r="E4" s="352" t="s">
        <v>198</v>
      </c>
      <c r="F4" s="97" t="s">
        <v>118</v>
      </c>
      <c r="G4" s="352" t="s">
        <v>196</v>
      </c>
      <c r="H4" s="352" t="s">
        <v>197</v>
      </c>
      <c r="I4" s="97" t="s">
        <v>1</v>
      </c>
    </row>
    <row r="5" spans="1:9" ht="12" customHeight="1">
      <c r="A5" s="107" t="s">
        <v>113</v>
      </c>
      <c r="B5" s="120"/>
      <c r="C5" s="100"/>
      <c r="D5" s="100"/>
      <c r="E5" s="353"/>
      <c r="F5" s="121"/>
      <c r="G5" s="353"/>
      <c r="H5" s="353"/>
      <c r="I5" s="100"/>
    </row>
    <row r="6" spans="1:9" s="114" customFormat="1" ht="6" customHeight="1">
      <c r="A6" s="110"/>
      <c r="B6" s="122"/>
      <c r="C6" s="123"/>
      <c r="D6" s="123"/>
      <c r="E6" s="123"/>
      <c r="F6" s="123"/>
      <c r="G6" s="123"/>
      <c r="H6" s="123"/>
      <c r="I6" s="123"/>
    </row>
    <row r="7" spans="1:9" ht="18.75" customHeight="1">
      <c r="A7" s="274" t="s">
        <v>84</v>
      </c>
      <c r="B7" s="274" t="s">
        <v>134</v>
      </c>
      <c r="C7" s="277">
        <v>1053</v>
      </c>
      <c r="D7" s="277">
        <v>2946</v>
      </c>
      <c r="E7" s="277">
        <v>2162</v>
      </c>
      <c r="F7" s="277">
        <v>3116</v>
      </c>
      <c r="G7" s="277">
        <v>1246</v>
      </c>
      <c r="H7" s="277">
        <v>1200</v>
      </c>
      <c r="I7" s="277">
        <v>19370</v>
      </c>
    </row>
    <row r="8" spans="1:9" ht="8.25">
      <c r="A8" s="125" t="s">
        <v>83</v>
      </c>
      <c r="B8" s="125"/>
      <c r="C8" s="278">
        <v>1053</v>
      </c>
      <c r="D8" s="278">
        <v>2946</v>
      </c>
      <c r="E8" s="278">
        <v>2162</v>
      </c>
      <c r="F8" s="278">
        <v>3116</v>
      </c>
      <c r="G8" s="278">
        <v>1246</v>
      </c>
      <c r="H8" s="278">
        <v>1200</v>
      </c>
      <c r="I8" s="278">
        <v>19370</v>
      </c>
    </row>
    <row r="9" spans="1:9" ht="3.75" customHeight="1">
      <c r="A9" s="125"/>
      <c r="B9" s="125"/>
      <c r="C9" s="278"/>
      <c r="D9" s="278"/>
      <c r="E9" s="278"/>
      <c r="F9" s="278"/>
      <c r="G9" s="278"/>
      <c r="H9" s="278"/>
      <c r="I9" s="278"/>
    </row>
    <row r="10" spans="1:9" ht="27" customHeight="1">
      <c r="A10" s="274" t="s">
        <v>12</v>
      </c>
      <c r="B10" s="274" t="s">
        <v>135</v>
      </c>
      <c r="C10" s="277">
        <v>25</v>
      </c>
      <c r="D10" s="277">
        <v>51</v>
      </c>
      <c r="E10" s="277">
        <v>38</v>
      </c>
      <c r="F10" s="277">
        <v>70</v>
      </c>
      <c r="G10" s="277">
        <v>41</v>
      </c>
      <c r="H10" s="277">
        <v>34</v>
      </c>
      <c r="I10" s="277">
        <v>491</v>
      </c>
    </row>
    <row r="11" spans="1:9" ht="18" customHeight="1">
      <c r="A11" s="274" t="s">
        <v>12</v>
      </c>
      <c r="B11" s="274" t="s">
        <v>136</v>
      </c>
      <c r="C11" s="277">
        <v>5</v>
      </c>
      <c r="D11" s="277">
        <v>4</v>
      </c>
      <c r="E11" s="277">
        <v>3</v>
      </c>
      <c r="F11" s="277" t="s">
        <v>85</v>
      </c>
      <c r="G11" s="277">
        <v>3</v>
      </c>
      <c r="H11" s="277">
        <v>2</v>
      </c>
      <c r="I11" s="277">
        <v>22</v>
      </c>
    </row>
    <row r="12" spans="1:9" ht="8.25">
      <c r="A12" s="125" t="s">
        <v>13</v>
      </c>
      <c r="B12" s="125"/>
      <c r="C12" s="278">
        <v>30</v>
      </c>
      <c r="D12" s="278">
        <v>55</v>
      </c>
      <c r="E12" s="278">
        <v>41</v>
      </c>
      <c r="F12" s="278">
        <v>70</v>
      </c>
      <c r="G12" s="278">
        <v>44</v>
      </c>
      <c r="H12" s="278">
        <v>36</v>
      </c>
      <c r="I12" s="278">
        <v>513</v>
      </c>
    </row>
    <row r="13" spans="1:9" ht="3.75" customHeight="1">
      <c r="A13" s="125"/>
      <c r="B13" s="125"/>
      <c r="C13" s="278"/>
      <c r="D13" s="278"/>
      <c r="E13" s="278"/>
      <c r="F13" s="278"/>
      <c r="G13" s="278"/>
      <c r="H13" s="278"/>
      <c r="I13" s="278"/>
    </row>
    <row r="14" spans="1:9" ht="18" customHeight="1">
      <c r="A14" s="274" t="s">
        <v>14</v>
      </c>
      <c r="B14" s="274" t="s">
        <v>214</v>
      </c>
      <c r="C14" s="277">
        <v>196</v>
      </c>
      <c r="D14" s="277">
        <v>311</v>
      </c>
      <c r="E14" s="277">
        <v>167</v>
      </c>
      <c r="F14" s="277">
        <v>114</v>
      </c>
      <c r="G14" s="277">
        <v>150</v>
      </c>
      <c r="H14" s="277">
        <v>92</v>
      </c>
      <c r="I14" s="277">
        <v>1607</v>
      </c>
    </row>
    <row r="15" spans="1:9" ht="9" customHeight="1">
      <c r="A15" s="125" t="s">
        <v>17</v>
      </c>
      <c r="B15" s="125"/>
      <c r="C15" s="278">
        <v>196</v>
      </c>
      <c r="D15" s="278">
        <v>311</v>
      </c>
      <c r="E15" s="278">
        <v>167</v>
      </c>
      <c r="F15" s="278">
        <v>114</v>
      </c>
      <c r="G15" s="278">
        <v>150</v>
      </c>
      <c r="H15" s="278">
        <v>92</v>
      </c>
      <c r="I15" s="278">
        <v>1607</v>
      </c>
    </row>
    <row r="16" spans="1:9" ht="3.75" customHeight="1">
      <c r="A16" s="125"/>
      <c r="B16" s="125"/>
      <c r="C16" s="278"/>
      <c r="D16" s="278"/>
      <c r="E16" s="278"/>
      <c r="F16" s="278"/>
      <c r="G16" s="278"/>
      <c r="H16" s="278"/>
      <c r="I16" s="278"/>
    </row>
    <row r="17" spans="1:9" ht="27" customHeight="1">
      <c r="A17" s="274" t="s">
        <v>23</v>
      </c>
      <c r="B17" s="274" t="s">
        <v>215</v>
      </c>
      <c r="C17" s="277">
        <v>485</v>
      </c>
      <c r="D17" s="277">
        <v>1316</v>
      </c>
      <c r="E17" s="277">
        <v>1014</v>
      </c>
      <c r="F17" s="277">
        <v>747</v>
      </c>
      <c r="G17" s="277">
        <v>311</v>
      </c>
      <c r="H17" s="277">
        <v>242</v>
      </c>
      <c r="I17" s="277">
        <v>6624</v>
      </c>
    </row>
    <row r="18" spans="1:9" ht="18" customHeight="1">
      <c r="A18" s="274" t="s">
        <v>23</v>
      </c>
      <c r="B18" s="274" t="s">
        <v>137</v>
      </c>
      <c r="C18" s="277">
        <v>22</v>
      </c>
      <c r="D18" s="277">
        <v>63</v>
      </c>
      <c r="E18" s="277">
        <v>20</v>
      </c>
      <c r="F18" s="277">
        <v>9</v>
      </c>
      <c r="G18" s="277" t="s">
        <v>85</v>
      </c>
      <c r="H18" s="277">
        <v>6</v>
      </c>
      <c r="I18" s="277">
        <v>161</v>
      </c>
    </row>
    <row r="19" spans="1:9" ht="9" customHeight="1">
      <c r="A19" s="126" t="s">
        <v>231</v>
      </c>
      <c r="B19" s="125"/>
      <c r="C19" s="278">
        <v>507</v>
      </c>
      <c r="D19" s="278">
        <v>1379</v>
      </c>
      <c r="E19" s="278">
        <v>1034</v>
      </c>
      <c r="F19" s="278">
        <v>756</v>
      </c>
      <c r="G19" s="278">
        <v>311</v>
      </c>
      <c r="H19" s="278">
        <v>248</v>
      </c>
      <c r="I19" s="278">
        <v>6785</v>
      </c>
    </row>
    <row r="20" spans="1:9" ht="3.75" customHeight="1">
      <c r="A20" s="126"/>
      <c r="B20" s="125"/>
      <c r="C20" s="278"/>
      <c r="D20" s="278"/>
      <c r="E20" s="278"/>
      <c r="F20" s="278"/>
      <c r="G20" s="278"/>
      <c r="H20" s="278"/>
      <c r="I20" s="278"/>
    </row>
    <row r="21" spans="1:9" ht="27" customHeight="1">
      <c r="A21" s="274" t="s">
        <v>27</v>
      </c>
      <c r="B21" s="274" t="s">
        <v>139</v>
      </c>
      <c r="C21" s="277">
        <v>2614</v>
      </c>
      <c r="D21" s="277">
        <v>3458</v>
      </c>
      <c r="E21" s="277">
        <v>3973</v>
      </c>
      <c r="F21" s="277">
        <v>2688</v>
      </c>
      <c r="G21" s="277">
        <v>1493</v>
      </c>
      <c r="H21" s="277">
        <v>1847</v>
      </c>
      <c r="I21" s="277">
        <v>26713</v>
      </c>
    </row>
    <row r="22" spans="1:9" ht="18" customHeight="1">
      <c r="A22" s="274" t="s">
        <v>27</v>
      </c>
      <c r="B22" s="274" t="s">
        <v>140</v>
      </c>
      <c r="C22" s="277">
        <v>976</v>
      </c>
      <c r="D22" s="277">
        <v>223</v>
      </c>
      <c r="E22" s="277">
        <v>2274</v>
      </c>
      <c r="F22" s="277">
        <v>2409</v>
      </c>
      <c r="G22" s="277">
        <v>2154</v>
      </c>
      <c r="H22" s="277">
        <v>2014</v>
      </c>
      <c r="I22" s="277">
        <v>12411</v>
      </c>
    </row>
    <row r="23" spans="1:9" ht="18" customHeight="1">
      <c r="A23" s="274" t="s">
        <v>27</v>
      </c>
      <c r="B23" s="274" t="s">
        <v>141</v>
      </c>
      <c r="C23" s="277">
        <v>341</v>
      </c>
      <c r="D23" s="277">
        <v>534</v>
      </c>
      <c r="E23" s="277">
        <v>414</v>
      </c>
      <c r="F23" s="277">
        <v>113</v>
      </c>
      <c r="G23" s="277">
        <v>0</v>
      </c>
      <c r="H23" s="277">
        <v>0</v>
      </c>
      <c r="I23" s="277">
        <v>2011</v>
      </c>
    </row>
    <row r="24" spans="1:9" ht="18" customHeight="1">
      <c r="A24" s="274" t="s">
        <v>27</v>
      </c>
      <c r="B24" s="274" t="s">
        <v>138</v>
      </c>
      <c r="C24" s="277">
        <v>1317</v>
      </c>
      <c r="D24" s="277">
        <v>1727</v>
      </c>
      <c r="E24" s="277">
        <v>996</v>
      </c>
      <c r="F24" s="277">
        <v>597</v>
      </c>
      <c r="G24" s="277">
        <v>281</v>
      </c>
      <c r="H24" s="277">
        <v>322</v>
      </c>
      <c r="I24" s="277">
        <v>10308</v>
      </c>
    </row>
    <row r="25" spans="1:9" ht="18" customHeight="1">
      <c r="A25" s="274" t="s">
        <v>27</v>
      </c>
      <c r="B25" s="274" t="s">
        <v>216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47692</v>
      </c>
      <c r="I25" s="277">
        <v>47692</v>
      </c>
    </row>
    <row r="26" spans="1:9" ht="18" customHeight="1">
      <c r="A26" s="274" t="s">
        <v>29</v>
      </c>
      <c r="B26" s="274" t="s">
        <v>217</v>
      </c>
      <c r="C26" s="277">
        <v>1664</v>
      </c>
      <c r="D26" s="277">
        <v>2824</v>
      </c>
      <c r="E26" s="277">
        <v>2944</v>
      </c>
      <c r="F26" s="277">
        <v>1424</v>
      </c>
      <c r="G26" s="277">
        <v>60</v>
      </c>
      <c r="H26" s="277">
        <v>135</v>
      </c>
      <c r="I26" s="277">
        <v>16115</v>
      </c>
    </row>
    <row r="27" spans="1:9" ht="18" customHeight="1">
      <c r="A27" s="274" t="s">
        <v>30</v>
      </c>
      <c r="B27" s="274" t="s">
        <v>218</v>
      </c>
      <c r="C27" s="277">
        <v>191</v>
      </c>
      <c r="D27" s="277">
        <v>341</v>
      </c>
      <c r="E27" s="277">
        <v>244</v>
      </c>
      <c r="F27" s="277">
        <v>300</v>
      </c>
      <c r="G27" s="277">
        <v>68</v>
      </c>
      <c r="H27" s="277">
        <v>118</v>
      </c>
      <c r="I27" s="277">
        <v>1979</v>
      </c>
    </row>
    <row r="28" spans="1:9" ht="18" customHeight="1">
      <c r="A28" s="274" t="s">
        <v>31</v>
      </c>
      <c r="B28" s="274" t="s">
        <v>219</v>
      </c>
      <c r="C28" s="277">
        <v>6</v>
      </c>
      <c r="D28" s="277">
        <v>4</v>
      </c>
      <c r="E28" s="277">
        <v>76</v>
      </c>
      <c r="F28" s="277">
        <v>8</v>
      </c>
      <c r="G28" s="277">
        <v>58</v>
      </c>
      <c r="H28" s="277">
        <v>14</v>
      </c>
      <c r="I28" s="277">
        <v>186</v>
      </c>
    </row>
    <row r="29" spans="1:9" ht="9" customHeight="1">
      <c r="A29" s="125" t="s">
        <v>35</v>
      </c>
      <c r="B29" s="125"/>
      <c r="C29" s="278">
        <v>7109</v>
      </c>
      <c r="D29" s="278">
        <v>9111</v>
      </c>
      <c r="E29" s="278">
        <v>10921</v>
      </c>
      <c r="F29" s="278">
        <v>7539</v>
      </c>
      <c r="G29" s="278">
        <v>4114</v>
      </c>
      <c r="H29" s="278">
        <v>52142</v>
      </c>
      <c r="I29" s="278">
        <v>117415</v>
      </c>
    </row>
    <row r="30" spans="1:9" ht="3.75" customHeight="1">
      <c r="A30" s="125"/>
      <c r="B30" s="125"/>
      <c r="C30" s="277"/>
      <c r="D30" s="277"/>
      <c r="E30" s="277"/>
      <c r="F30" s="277"/>
      <c r="G30" s="277"/>
      <c r="H30" s="277"/>
      <c r="I30" s="277"/>
    </row>
    <row r="31" spans="1:9" ht="27" customHeight="1">
      <c r="A31" s="274" t="s">
        <v>42</v>
      </c>
      <c r="B31" s="274" t="s">
        <v>220</v>
      </c>
      <c r="C31" s="277">
        <v>0</v>
      </c>
      <c r="D31" s="277">
        <v>303</v>
      </c>
      <c r="E31" s="277">
        <v>190</v>
      </c>
      <c r="F31" s="277">
        <v>75</v>
      </c>
      <c r="G31" s="277">
        <v>51</v>
      </c>
      <c r="H31" s="277">
        <v>43</v>
      </c>
      <c r="I31" s="277">
        <v>662</v>
      </c>
    </row>
    <row r="32" spans="1:9" ht="9" customHeight="1">
      <c r="A32" s="125" t="s">
        <v>43</v>
      </c>
      <c r="B32" s="125"/>
      <c r="C32" s="278">
        <v>0</v>
      </c>
      <c r="D32" s="278">
        <v>303</v>
      </c>
      <c r="E32" s="278">
        <v>190</v>
      </c>
      <c r="F32" s="278">
        <v>75</v>
      </c>
      <c r="G32" s="278">
        <v>51</v>
      </c>
      <c r="H32" s="278">
        <v>43</v>
      </c>
      <c r="I32" s="278">
        <v>662</v>
      </c>
    </row>
    <row r="33" spans="1:9" ht="3.75" customHeight="1">
      <c r="A33" s="125"/>
      <c r="B33" s="125"/>
      <c r="C33" s="278"/>
      <c r="D33" s="278"/>
      <c r="E33" s="278"/>
      <c r="F33" s="278"/>
      <c r="G33" s="278"/>
      <c r="H33" s="278"/>
      <c r="I33" s="278"/>
    </row>
    <row r="34" spans="1:9" ht="28.5" customHeight="1">
      <c r="A34" s="274" t="s">
        <v>46</v>
      </c>
      <c r="B34" s="274" t="s">
        <v>221</v>
      </c>
      <c r="C34" s="277">
        <v>3371</v>
      </c>
      <c r="D34" s="277">
        <v>4305</v>
      </c>
      <c r="E34" s="277">
        <v>2944</v>
      </c>
      <c r="F34" s="277">
        <v>3069</v>
      </c>
      <c r="G34" s="277">
        <v>1268</v>
      </c>
      <c r="H34" s="277">
        <v>1297</v>
      </c>
      <c r="I34" s="277">
        <v>27704</v>
      </c>
    </row>
    <row r="35" spans="1:9" ht="28.5" customHeight="1">
      <c r="A35" s="274" t="s">
        <v>46</v>
      </c>
      <c r="B35" s="274" t="s">
        <v>142</v>
      </c>
      <c r="C35" s="277"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</row>
    <row r="36" spans="1:9" ht="19.5" customHeight="1">
      <c r="A36" s="274" t="s">
        <v>46</v>
      </c>
      <c r="B36" s="274" t="s">
        <v>222</v>
      </c>
      <c r="C36" s="277">
        <v>472</v>
      </c>
      <c r="D36" s="277">
        <v>745</v>
      </c>
      <c r="E36" s="277">
        <v>313</v>
      </c>
      <c r="F36" s="277">
        <v>359</v>
      </c>
      <c r="G36" s="277">
        <v>274</v>
      </c>
      <c r="H36" s="277">
        <v>387</v>
      </c>
      <c r="I36" s="277">
        <v>2951</v>
      </c>
    </row>
    <row r="37" spans="1:9" ht="19.5" customHeight="1">
      <c r="A37" s="274" t="s">
        <v>46</v>
      </c>
      <c r="B37" s="274" t="s">
        <v>223</v>
      </c>
      <c r="C37" s="277"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</row>
    <row r="38" spans="1:9" ht="19.5" customHeight="1">
      <c r="A38" s="274" t="s">
        <v>47</v>
      </c>
      <c r="B38" s="274" t="s">
        <v>224</v>
      </c>
      <c r="C38" s="277">
        <v>3286</v>
      </c>
      <c r="D38" s="277">
        <v>5275</v>
      </c>
      <c r="E38" s="277">
        <v>3225</v>
      </c>
      <c r="F38" s="277">
        <v>2888</v>
      </c>
      <c r="G38" s="277">
        <v>1063</v>
      </c>
      <c r="H38" s="277">
        <v>1436</v>
      </c>
      <c r="I38" s="277">
        <v>29492</v>
      </c>
    </row>
    <row r="39" spans="1:9" ht="9" customHeight="1">
      <c r="A39" s="125" t="s">
        <v>48</v>
      </c>
      <c r="B39" s="125"/>
      <c r="C39" s="278">
        <v>7129</v>
      </c>
      <c r="D39" s="278">
        <v>10325</v>
      </c>
      <c r="E39" s="278">
        <v>6482</v>
      </c>
      <c r="F39" s="278">
        <v>6316</v>
      </c>
      <c r="G39" s="278">
        <v>2605</v>
      </c>
      <c r="H39" s="278">
        <v>3120</v>
      </c>
      <c r="I39" s="278">
        <v>60147</v>
      </c>
    </row>
    <row r="40" spans="1:9" ht="3.75" customHeight="1">
      <c r="A40" s="125"/>
      <c r="B40" s="125"/>
      <c r="C40" s="277"/>
      <c r="D40" s="277"/>
      <c r="E40" s="277"/>
      <c r="F40" s="277"/>
      <c r="G40" s="277"/>
      <c r="H40" s="277"/>
      <c r="I40" s="277"/>
    </row>
    <row r="41" spans="1:9" ht="27" customHeight="1">
      <c r="A41" s="274" t="s">
        <v>58</v>
      </c>
      <c r="B41" s="274" t="s">
        <v>143</v>
      </c>
      <c r="C41" s="277">
        <v>1832</v>
      </c>
      <c r="D41" s="277">
        <v>2438</v>
      </c>
      <c r="E41" s="277">
        <v>2529</v>
      </c>
      <c r="F41" s="277">
        <v>1872</v>
      </c>
      <c r="G41" s="277">
        <v>1614</v>
      </c>
      <c r="H41" s="277">
        <v>1727</v>
      </c>
      <c r="I41" s="277">
        <v>30746</v>
      </c>
    </row>
    <row r="42" spans="1:9" ht="19.5" customHeight="1">
      <c r="A42" s="274" t="s">
        <v>59</v>
      </c>
      <c r="B42" s="274" t="s">
        <v>225</v>
      </c>
      <c r="C42" s="277">
        <v>231963</v>
      </c>
      <c r="D42" s="277">
        <v>256180</v>
      </c>
      <c r="E42" s="277">
        <v>247225</v>
      </c>
      <c r="F42" s="277">
        <v>224106</v>
      </c>
      <c r="G42" s="277">
        <v>91692</v>
      </c>
      <c r="H42" s="277">
        <v>66068</v>
      </c>
      <c r="I42" s="277">
        <v>1907668</v>
      </c>
    </row>
    <row r="43" spans="1:9" ht="19.5" customHeight="1">
      <c r="A43" s="274" t="s">
        <v>59</v>
      </c>
      <c r="B43" s="274" t="s">
        <v>226</v>
      </c>
      <c r="C43" s="277">
        <v>19425</v>
      </c>
      <c r="D43" s="277">
        <v>18612</v>
      </c>
      <c r="E43" s="277">
        <v>18683</v>
      </c>
      <c r="F43" s="277">
        <v>19046</v>
      </c>
      <c r="G43" s="277">
        <v>7820</v>
      </c>
      <c r="H43" s="277">
        <v>6175</v>
      </c>
      <c r="I43" s="277">
        <v>187896</v>
      </c>
    </row>
    <row r="44" spans="1:9" ht="27.75" customHeight="1">
      <c r="A44" s="274" t="s">
        <v>59</v>
      </c>
      <c r="B44" s="274" t="s">
        <v>227</v>
      </c>
      <c r="C44" s="277">
        <v>4978</v>
      </c>
      <c r="D44" s="277">
        <v>6435</v>
      </c>
      <c r="E44" s="277">
        <v>5260</v>
      </c>
      <c r="F44" s="277">
        <v>5441</v>
      </c>
      <c r="G44" s="277">
        <v>1641</v>
      </c>
      <c r="H44" s="277">
        <v>1357</v>
      </c>
      <c r="I44" s="277">
        <v>36121</v>
      </c>
    </row>
    <row r="45" spans="1:9" ht="27" customHeight="1">
      <c r="A45" s="274" t="s">
        <v>60</v>
      </c>
      <c r="B45" s="274" t="s">
        <v>144</v>
      </c>
      <c r="C45" s="277">
        <v>9615</v>
      </c>
      <c r="D45" s="277">
        <v>13139</v>
      </c>
      <c r="E45" s="277">
        <v>9140</v>
      </c>
      <c r="F45" s="277">
        <v>8434</v>
      </c>
      <c r="G45" s="277">
        <v>2297</v>
      </c>
      <c r="H45" s="277">
        <v>1880</v>
      </c>
      <c r="I45" s="277">
        <v>77730</v>
      </c>
    </row>
    <row r="46" spans="1:9" ht="9" customHeight="1">
      <c r="A46" s="125" t="s">
        <v>61</v>
      </c>
      <c r="B46" s="125"/>
      <c r="C46" s="278">
        <v>267813</v>
      </c>
      <c r="D46" s="278">
        <v>296804</v>
      </c>
      <c r="E46" s="278">
        <v>282837</v>
      </c>
      <c r="F46" s="278">
        <v>258899</v>
      </c>
      <c r="G46" s="278">
        <v>105064</v>
      </c>
      <c r="H46" s="278">
        <v>77207</v>
      </c>
      <c r="I46" s="278">
        <v>2240161</v>
      </c>
    </row>
    <row r="47" spans="1:9" ht="3.75" customHeight="1">
      <c r="A47" s="125"/>
      <c r="B47" s="125"/>
      <c r="C47" s="277"/>
      <c r="D47" s="277"/>
      <c r="E47" s="277"/>
      <c r="F47" s="277"/>
      <c r="G47" s="277"/>
      <c r="H47" s="277"/>
      <c r="I47" s="277"/>
    </row>
    <row r="48" spans="1:9" ht="8.25">
      <c r="A48" s="125" t="s">
        <v>77</v>
      </c>
      <c r="B48" s="206"/>
      <c r="C48" s="278">
        <v>283837</v>
      </c>
      <c r="D48" s="278">
        <v>321234</v>
      </c>
      <c r="E48" s="278">
        <v>303834</v>
      </c>
      <c r="F48" s="278">
        <v>276885</v>
      </c>
      <c r="G48" s="278">
        <v>113585</v>
      </c>
      <c r="H48" s="278">
        <v>134088</v>
      </c>
      <c r="I48" s="278">
        <v>2446660</v>
      </c>
    </row>
    <row r="49" spans="1:9" ht="8.25">
      <c r="A49" s="125" t="s">
        <v>78</v>
      </c>
      <c r="B49" s="206"/>
      <c r="C49" s="278">
        <v>1786</v>
      </c>
      <c r="D49" s="278">
        <v>4691</v>
      </c>
      <c r="E49" s="278">
        <v>3404</v>
      </c>
      <c r="F49" s="278">
        <v>4056</v>
      </c>
      <c r="G49" s="278">
        <v>1751</v>
      </c>
      <c r="H49" s="278">
        <v>1576</v>
      </c>
      <c r="I49" s="278">
        <v>28275</v>
      </c>
    </row>
    <row r="50" spans="1:9" ht="8.25">
      <c r="A50" s="125" t="s">
        <v>79</v>
      </c>
      <c r="B50" s="206"/>
      <c r="C50" s="278">
        <v>14238</v>
      </c>
      <c r="D50" s="278">
        <v>19739</v>
      </c>
      <c r="E50" s="278">
        <v>17593</v>
      </c>
      <c r="F50" s="278">
        <v>13930</v>
      </c>
      <c r="G50" s="278">
        <v>6770</v>
      </c>
      <c r="H50" s="278">
        <v>55305</v>
      </c>
      <c r="I50" s="278">
        <v>178224</v>
      </c>
    </row>
    <row r="51" spans="1:9" ht="8.25">
      <c r="A51" s="126" t="s">
        <v>80</v>
      </c>
      <c r="B51" s="206"/>
      <c r="C51" s="278">
        <v>267813</v>
      </c>
      <c r="D51" s="278">
        <v>296804</v>
      </c>
      <c r="E51" s="278">
        <v>282837</v>
      </c>
      <c r="F51" s="278">
        <v>258899</v>
      </c>
      <c r="G51" s="278">
        <v>105064</v>
      </c>
      <c r="H51" s="278">
        <v>77207</v>
      </c>
      <c r="I51" s="278">
        <v>2240161</v>
      </c>
    </row>
    <row r="52" spans="1:9" ht="6" customHeight="1">
      <c r="A52" s="275"/>
      <c r="B52" s="276"/>
      <c r="C52" s="279"/>
      <c r="D52" s="279"/>
      <c r="E52" s="279"/>
      <c r="F52" s="279"/>
      <c r="G52" s="279"/>
      <c r="H52" s="279"/>
      <c r="I52" s="279"/>
    </row>
  </sheetData>
  <mergeCells count="3">
    <mergeCell ref="G4:G5"/>
    <mergeCell ref="H4:H5"/>
    <mergeCell ref="E4:E5"/>
  </mergeCells>
  <printOptions horizontalCentered="1"/>
  <pageMargins left="1.1811023622047245" right="1.1811023622047245" top="1.1811023622047245" bottom="1.5748031496062993" header="0" footer="1.2598425196850394"/>
  <pageSetup firstPageNumber="33" useFirstPageNumber="1" horizontalDpi="600" verticalDpi="600" orientation="portrait" paperSize="9" scale="90" r:id="rId2"/>
  <headerFooter alignWithMargins="0">
    <oddFooter>&amp;C&amp;9 33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90" zoomScaleNormal="90" workbookViewId="0" topLeftCell="A1">
      <selection activeCell="I1" sqref="I1"/>
    </sheetView>
  </sheetViews>
  <sheetFormatPr defaultColWidth="9.140625" defaultRowHeight="12.75"/>
  <cols>
    <col min="1" max="1" width="20.7109375" style="0" customWidth="1"/>
    <col min="2" max="7" width="9.28125" style="0" customWidth="1"/>
  </cols>
  <sheetData>
    <row r="1" spans="1:7" ht="12.75">
      <c r="A1" s="159"/>
      <c r="B1" s="159"/>
      <c r="C1" s="159"/>
      <c r="D1" s="159"/>
      <c r="E1" s="159"/>
      <c r="F1" s="159"/>
      <c r="G1" s="159"/>
    </row>
    <row r="2" spans="1:7" ht="12.75">
      <c r="A2" s="160" t="s">
        <v>233</v>
      </c>
      <c r="B2" s="161"/>
      <c r="C2" s="161"/>
      <c r="D2" s="161"/>
      <c r="E2" s="161"/>
      <c r="F2" s="161"/>
      <c r="G2" s="161"/>
    </row>
    <row r="3" spans="1:7" ht="12.75">
      <c r="A3" s="160"/>
      <c r="B3" s="161"/>
      <c r="C3" s="161"/>
      <c r="D3" s="161"/>
      <c r="E3" s="161"/>
      <c r="F3" s="161"/>
      <c r="G3" s="161"/>
    </row>
    <row r="4" spans="1:7" ht="12.75">
      <c r="A4" s="160" t="s">
        <v>176</v>
      </c>
      <c r="B4" s="161"/>
      <c r="C4" s="161"/>
      <c r="D4" s="161"/>
      <c r="E4" s="161"/>
      <c r="F4" s="161"/>
      <c r="G4" s="161"/>
    </row>
    <row r="5" spans="1:7" ht="12.75">
      <c r="A5" s="161"/>
      <c r="B5" s="256"/>
      <c r="C5" s="161"/>
      <c r="D5" s="161"/>
      <c r="E5" s="161"/>
      <c r="F5" s="161"/>
      <c r="G5" s="161"/>
    </row>
    <row r="6" spans="1:7" ht="12.75">
      <c r="A6" s="257" t="s">
        <v>145</v>
      </c>
      <c r="B6" s="315">
        <v>1995</v>
      </c>
      <c r="C6" s="315">
        <v>1996</v>
      </c>
      <c r="D6" s="315">
        <v>1997</v>
      </c>
      <c r="E6" s="315">
        <v>1998</v>
      </c>
      <c r="F6" s="315">
        <v>1999</v>
      </c>
      <c r="G6" s="316">
        <v>2000</v>
      </c>
    </row>
    <row r="7" spans="1:7" ht="12.75">
      <c r="A7" s="192" t="s">
        <v>146</v>
      </c>
      <c r="B7" s="187"/>
      <c r="C7" s="187"/>
      <c r="D7" s="187"/>
      <c r="E7" s="187"/>
      <c r="F7" s="187"/>
      <c r="G7" s="161"/>
    </row>
    <row r="8" spans="1:7" ht="12.75">
      <c r="A8" s="192" t="s">
        <v>147</v>
      </c>
      <c r="B8" s="193"/>
      <c r="C8" s="193"/>
      <c r="D8" s="193"/>
      <c r="E8" s="193"/>
      <c r="F8" s="193"/>
      <c r="G8" s="161"/>
    </row>
    <row r="9" spans="1:7" ht="12" customHeight="1">
      <c r="A9" s="194" t="s">
        <v>148</v>
      </c>
      <c r="B9" s="195"/>
      <c r="C9" s="195"/>
      <c r="D9" s="195"/>
      <c r="E9" s="195"/>
      <c r="F9" s="195"/>
      <c r="G9" s="258"/>
    </row>
    <row r="10" spans="1:7" ht="12.75">
      <c r="A10" s="192"/>
      <c r="B10" s="193"/>
      <c r="C10" s="161"/>
      <c r="D10" s="193"/>
      <c r="E10" s="193"/>
      <c r="F10" s="193"/>
      <c r="G10" s="161"/>
    </row>
    <row r="11" spans="1:8" ht="12.75">
      <c r="A11" s="321" t="s">
        <v>145</v>
      </c>
      <c r="B11" s="321"/>
      <c r="C11" s="321"/>
      <c r="D11" s="321"/>
      <c r="E11" s="321"/>
      <c r="F11" s="321"/>
      <c r="G11" s="321"/>
      <c r="H11" s="321"/>
    </row>
    <row r="12" spans="1:7" ht="12.75">
      <c r="A12" s="164"/>
      <c r="B12" s="164"/>
      <c r="C12" s="164"/>
      <c r="D12" s="164"/>
      <c r="E12" s="164"/>
      <c r="F12" s="164"/>
      <c r="G12" s="163"/>
    </row>
    <row r="13" spans="1:7" ht="12.75">
      <c r="A13" s="165" t="s">
        <v>149</v>
      </c>
      <c r="B13" s="166">
        <v>25.2</v>
      </c>
      <c r="C13" s="166">
        <v>25.6</v>
      </c>
      <c r="D13" s="166">
        <v>27.3</v>
      </c>
      <c r="E13" s="166">
        <v>27.3</v>
      </c>
      <c r="F13" s="167">
        <v>27.3</v>
      </c>
      <c r="G13" s="165">
        <v>28.5</v>
      </c>
    </row>
    <row r="14" spans="1:7" ht="12.75">
      <c r="A14" s="165" t="s">
        <v>150</v>
      </c>
      <c r="B14" s="167">
        <v>24.3</v>
      </c>
      <c r="C14" s="166">
        <v>25.7</v>
      </c>
      <c r="D14" s="166">
        <v>26.3</v>
      </c>
      <c r="E14" s="166">
        <v>26.2</v>
      </c>
      <c r="F14" s="167">
        <v>26.4</v>
      </c>
      <c r="G14" s="165">
        <v>28.6</v>
      </c>
    </row>
    <row r="15" spans="1:7" ht="12.75">
      <c r="A15" s="168"/>
      <c r="B15" s="167"/>
      <c r="C15" s="166"/>
      <c r="D15" s="166"/>
      <c r="E15" s="166"/>
      <c r="F15" s="167"/>
      <c r="G15" s="165"/>
    </row>
    <row r="16" spans="1:8" ht="12.75">
      <c r="A16" s="322" t="s">
        <v>146</v>
      </c>
      <c r="B16" s="322"/>
      <c r="C16" s="322"/>
      <c r="D16" s="322"/>
      <c r="E16" s="322"/>
      <c r="F16" s="322"/>
      <c r="G16" s="322"/>
      <c r="H16" s="322"/>
    </row>
    <row r="17" spans="1:7" ht="12.75">
      <c r="A17" s="168"/>
      <c r="B17" s="167"/>
      <c r="C17" s="165"/>
      <c r="D17" s="166"/>
      <c r="E17" s="166"/>
      <c r="F17" s="167"/>
      <c r="G17" s="165"/>
    </row>
    <row r="18" spans="1:7" ht="12.75">
      <c r="A18" s="169" t="s">
        <v>151</v>
      </c>
      <c r="B18" s="167">
        <v>28.9</v>
      </c>
      <c r="C18" s="167">
        <v>30.2</v>
      </c>
      <c r="D18" s="167">
        <v>33.2</v>
      </c>
      <c r="E18" s="167">
        <v>32.2</v>
      </c>
      <c r="F18" s="167">
        <v>33.1</v>
      </c>
      <c r="G18" s="165">
        <v>38.5</v>
      </c>
    </row>
    <row r="19" spans="1:7" ht="12.75">
      <c r="A19" s="170" t="s">
        <v>152</v>
      </c>
      <c r="B19" s="167">
        <v>38.8</v>
      </c>
      <c r="C19" s="167">
        <v>41.7</v>
      </c>
      <c r="D19" s="167">
        <v>45.9</v>
      </c>
      <c r="E19" s="167">
        <v>44</v>
      </c>
      <c r="F19" s="167">
        <v>45</v>
      </c>
      <c r="G19" s="165">
        <v>46.8</v>
      </c>
    </row>
    <row r="20" spans="1:7" ht="12.75">
      <c r="A20" s="165" t="s">
        <v>153</v>
      </c>
      <c r="B20" s="167">
        <v>36.6</v>
      </c>
      <c r="C20" s="167">
        <v>37.2</v>
      </c>
      <c r="D20" s="167">
        <v>38.5</v>
      </c>
      <c r="E20" s="167">
        <v>40.5</v>
      </c>
      <c r="F20" s="167">
        <v>40.7</v>
      </c>
      <c r="G20" s="259">
        <v>40</v>
      </c>
    </row>
    <row r="21" spans="1:7" ht="12.75">
      <c r="A21" s="165" t="s">
        <v>154</v>
      </c>
      <c r="B21" s="167">
        <v>35.3</v>
      </c>
      <c r="C21" s="167">
        <v>36.7</v>
      </c>
      <c r="D21" s="167">
        <v>40.5</v>
      </c>
      <c r="E21" s="167">
        <v>38</v>
      </c>
      <c r="F21" s="167">
        <v>35.9</v>
      </c>
      <c r="G21" s="165">
        <v>39.2</v>
      </c>
    </row>
    <row r="22" spans="1:7" ht="12.75">
      <c r="A22" s="165" t="s">
        <v>155</v>
      </c>
      <c r="B22" s="167">
        <v>30.4</v>
      </c>
      <c r="C22" s="167">
        <v>33.3</v>
      </c>
      <c r="D22" s="167">
        <v>33.2</v>
      </c>
      <c r="E22" s="167">
        <v>34.2</v>
      </c>
      <c r="F22" s="167">
        <v>33</v>
      </c>
      <c r="G22" s="259">
        <v>34</v>
      </c>
    </row>
    <row r="23" spans="1:7" ht="12.75">
      <c r="A23" s="165" t="s">
        <v>156</v>
      </c>
      <c r="B23" s="167">
        <v>30.1</v>
      </c>
      <c r="C23" s="167">
        <v>31.1</v>
      </c>
      <c r="D23" s="167">
        <v>31.6</v>
      </c>
      <c r="E23" s="167">
        <v>32.1</v>
      </c>
      <c r="F23" s="167">
        <v>31.2</v>
      </c>
      <c r="G23" s="259">
        <v>34</v>
      </c>
    </row>
    <row r="24" spans="1:7" ht="12.75">
      <c r="A24" s="165" t="s">
        <v>157</v>
      </c>
      <c r="B24" s="167">
        <v>30.2</v>
      </c>
      <c r="C24" s="167">
        <v>30.1</v>
      </c>
      <c r="D24" s="167">
        <v>31</v>
      </c>
      <c r="E24" s="167">
        <v>31.6</v>
      </c>
      <c r="F24" s="167">
        <v>31.2</v>
      </c>
      <c r="G24" s="165">
        <v>30.9</v>
      </c>
    </row>
    <row r="25" spans="1:7" ht="12.75">
      <c r="A25" s="165" t="s">
        <v>158</v>
      </c>
      <c r="B25" s="167">
        <v>25.5</v>
      </c>
      <c r="C25" s="167">
        <v>26.9</v>
      </c>
      <c r="D25" s="167">
        <v>28.6</v>
      </c>
      <c r="E25" s="167">
        <v>27.8</v>
      </c>
      <c r="F25" s="167">
        <v>29.1</v>
      </c>
      <c r="G25" s="165">
        <v>31.9</v>
      </c>
    </row>
    <row r="26" spans="1:7" ht="12.75">
      <c r="A26" s="165" t="s">
        <v>159</v>
      </c>
      <c r="B26" s="167">
        <v>19.8</v>
      </c>
      <c r="C26" s="167">
        <v>20.3</v>
      </c>
      <c r="D26" s="167">
        <v>21.8</v>
      </c>
      <c r="E26" s="167">
        <v>20.9</v>
      </c>
      <c r="F26" s="167">
        <v>22.7</v>
      </c>
      <c r="G26" s="165">
        <v>26.3</v>
      </c>
    </row>
    <row r="27" spans="1:7" ht="12.75">
      <c r="A27" s="165" t="s">
        <v>160</v>
      </c>
      <c r="B27" s="167">
        <v>14.5</v>
      </c>
      <c r="C27" s="167">
        <v>14.9</v>
      </c>
      <c r="D27" s="167">
        <v>15.9</v>
      </c>
      <c r="E27" s="167">
        <v>19.2</v>
      </c>
      <c r="F27" s="167">
        <v>20.4</v>
      </c>
      <c r="G27" s="165">
        <v>21.2</v>
      </c>
    </row>
    <row r="28" spans="1:7" ht="12.75">
      <c r="A28" s="165" t="s">
        <v>161</v>
      </c>
      <c r="B28" s="167">
        <v>10.5</v>
      </c>
      <c r="C28" s="167">
        <v>11.3</v>
      </c>
      <c r="D28" s="167">
        <v>12.2</v>
      </c>
      <c r="E28" s="167">
        <v>11.1</v>
      </c>
      <c r="F28" s="167">
        <v>11.7</v>
      </c>
      <c r="G28" s="165">
        <v>13.3</v>
      </c>
    </row>
    <row r="29" spans="1:7" ht="12.75">
      <c r="A29" s="165" t="s">
        <v>162</v>
      </c>
      <c r="B29" s="167">
        <v>3.7</v>
      </c>
      <c r="C29" s="167">
        <v>4.2</v>
      </c>
      <c r="D29" s="167">
        <v>4.1</v>
      </c>
      <c r="E29" s="167">
        <v>4.5</v>
      </c>
      <c r="F29" s="167">
        <v>5</v>
      </c>
      <c r="G29" s="165">
        <v>6.4</v>
      </c>
    </row>
    <row r="30" spans="1:8" ht="12.75">
      <c r="A30" s="323" t="s">
        <v>163</v>
      </c>
      <c r="B30" s="323"/>
      <c r="C30" s="323"/>
      <c r="D30" s="323"/>
      <c r="E30" s="323"/>
      <c r="F30" s="323"/>
      <c r="G30" s="323"/>
      <c r="H30" s="323"/>
    </row>
    <row r="31" spans="1:7" ht="12.75">
      <c r="A31" s="165"/>
      <c r="B31" s="167"/>
      <c r="C31" s="167"/>
      <c r="D31" s="167"/>
      <c r="E31" s="167"/>
      <c r="F31" s="167"/>
      <c r="G31" s="165"/>
    </row>
    <row r="32" spans="1:7" ht="12.75">
      <c r="A32" s="171" t="s">
        <v>172</v>
      </c>
      <c r="B32" s="167">
        <v>56.3</v>
      </c>
      <c r="C32" s="172">
        <v>61.6</v>
      </c>
      <c r="D32" s="172">
        <v>61.9</v>
      </c>
      <c r="E32" s="167">
        <v>63.8</v>
      </c>
      <c r="F32" s="167">
        <v>63.1</v>
      </c>
      <c r="G32" s="165">
        <v>64.1</v>
      </c>
    </row>
    <row r="33" spans="1:7" ht="12.75">
      <c r="A33" s="171" t="s">
        <v>173</v>
      </c>
      <c r="B33" s="167">
        <v>42.1</v>
      </c>
      <c r="C33" s="172">
        <v>41.3</v>
      </c>
      <c r="D33" s="172">
        <v>42.1</v>
      </c>
      <c r="E33" s="167">
        <v>42.6</v>
      </c>
      <c r="F33" s="167">
        <v>42.2</v>
      </c>
      <c r="G33" s="165">
        <v>43.6</v>
      </c>
    </row>
    <row r="34" spans="1:7" ht="12.75">
      <c r="A34" s="171" t="s">
        <v>174</v>
      </c>
      <c r="B34" s="167">
        <v>23.3</v>
      </c>
      <c r="C34" s="172">
        <v>23.2</v>
      </c>
      <c r="D34" s="172">
        <v>24.2</v>
      </c>
      <c r="E34" s="167">
        <v>24</v>
      </c>
      <c r="F34" s="167">
        <v>23.6</v>
      </c>
      <c r="G34" s="165">
        <v>25.7</v>
      </c>
    </row>
    <row r="35" spans="1:7" ht="12.75">
      <c r="A35" s="171" t="s">
        <v>164</v>
      </c>
      <c r="B35" s="167">
        <v>12.2</v>
      </c>
      <c r="C35" s="172">
        <v>13.2</v>
      </c>
      <c r="D35" s="172">
        <v>13.6</v>
      </c>
      <c r="E35" s="167">
        <v>13.3</v>
      </c>
      <c r="F35" s="167">
        <v>14.1</v>
      </c>
      <c r="G35" s="165">
        <v>15.3</v>
      </c>
    </row>
    <row r="36" spans="1:7" ht="12.75">
      <c r="A36" s="171"/>
      <c r="B36" s="167"/>
      <c r="C36" s="172"/>
      <c r="D36" s="172"/>
      <c r="E36" s="167"/>
      <c r="F36" s="167"/>
      <c r="G36" s="165"/>
    </row>
    <row r="37" spans="1:8" ht="12.75">
      <c r="A37" s="323" t="s">
        <v>165</v>
      </c>
      <c r="B37" s="323"/>
      <c r="C37" s="323"/>
      <c r="D37" s="323"/>
      <c r="E37" s="323"/>
      <c r="F37" s="323"/>
      <c r="G37" s="323"/>
      <c r="H37" s="323"/>
    </row>
    <row r="38" spans="1:7" ht="12.75">
      <c r="A38" s="171"/>
      <c r="B38" s="167"/>
      <c r="C38" s="172"/>
      <c r="D38" s="172"/>
      <c r="E38" s="167"/>
      <c r="F38" s="167"/>
      <c r="G38" s="165"/>
    </row>
    <row r="39" spans="1:7" ht="12.75">
      <c r="A39" s="171" t="s">
        <v>166</v>
      </c>
      <c r="B39" s="167">
        <v>30.6</v>
      </c>
      <c r="C39" s="172">
        <v>31.9</v>
      </c>
      <c r="D39" s="172">
        <v>31.6</v>
      </c>
      <c r="E39" s="167">
        <v>32.3</v>
      </c>
      <c r="F39" s="167">
        <v>32</v>
      </c>
      <c r="G39" s="165">
        <v>33.2</v>
      </c>
    </row>
    <row r="40" spans="1:7" ht="12.75">
      <c r="A40" s="165" t="s">
        <v>167</v>
      </c>
      <c r="B40" s="167">
        <v>34.3</v>
      </c>
      <c r="C40" s="172">
        <v>34.2</v>
      </c>
      <c r="D40" s="172">
        <v>35.8</v>
      </c>
      <c r="E40" s="167">
        <v>33.8</v>
      </c>
      <c r="F40" s="167">
        <v>34.5</v>
      </c>
      <c r="G40" s="165">
        <v>35.8</v>
      </c>
    </row>
    <row r="41" spans="1:7" ht="12.75">
      <c r="A41" s="171" t="s">
        <v>168</v>
      </c>
      <c r="B41" s="167">
        <v>26.2</v>
      </c>
      <c r="C41" s="172">
        <v>25.8</v>
      </c>
      <c r="D41" s="172">
        <v>29.1</v>
      </c>
      <c r="E41" s="167">
        <v>27.9</v>
      </c>
      <c r="F41" s="167">
        <v>27.8</v>
      </c>
      <c r="G41" s="259">
        <v>32</v>
      </c>
    </row>
    <row r="42" spans="1:7" ht="12.75">
      <c r="A42" s="171" t="s">
        <v>169</v>
      </c>
      <c r="B42" s="167">
        <v>14.6</v>
      </c>
      <c r="C42" s="172">
        <v>16.2</v>
      </c>
      <c r="D42" s="172">
        <v>16.8</v>
      </c>
      <c r="E42" s="167">
        <v>18.4</v>
      </c>
      <c r="F42" s="167">
        <v>17.4</v>
      </c>
      <c r="G42" s="165">
        <v>18.8</v>
      </c>
    </row>
    <row r="43" spans="1:7" ht="12.75">
      <c r="A43" s="171" t="s">
        <v>170</v>
      </c>
      <c r="B43" s="167">
        <v>15.4</v>
      </c>
      <c r="C43" s="172">
        <v>17.3</v>
      </c>
      <c r="D43" s="172">
        <v>18.4</v>
      </c>
      <c r="E43" s="167">
        <v>18.1</v>
      </c>
      <c r="F43" s="167">
        <v>21</v>
      </c>
      <c r="G43" s="165">
        <v>21.2</v>
      </c>
    </row>
    <row r="44" spans="1:7" ht="12.75">
      <c r="A44" s="173" t="s">
        <v>171</v>
      </c>
      <c r="B44" s="184">
        <v>24.8</v>
      </c>
      <c r="C44" s="184">
        <v>25.6</v>
      </c>
      <c r="D44" s="184">
        <v>26.8</v>
      </c>
      <c r="E44" s="184">
        <v>26.7</v>
      </c>
      <c r="F44" s="184">
        <v>26.8</v>
      </c>
      <c r="G44" s="236">
        <v>28.6</v>
      </c>
    </row>
    <row r="45" spans="1:7" ht="12.75">
      <c r="A45" s="174"/>
      <c r="B45" s="174"/>
      <c r="C45" s="174"/>
      <c r="D45" s="174"/>
      <c r="E45" s="174"/>
      <c r="F45" s="174"/>
      <c r="G45" s="174"/>
    </row>
  </sheetData>
  <mergeCells count="4">
    <mergeCell ref="A11:H11"/>
    <mergeCell ref="A16:H16"/>
    <mergeCell ref="A30:H30"/>
    <mergeCell ref="A37:H37"/>
  </mergeCells>
  <printOptions horizontalCentered="1"/>
  <pageMargins left="1.1811023622047245" right="1.1811023622047245" top="1.1811023622047245" bottom="1.5748031496062993" header="0" footer="1.2598425196850394"/>
  <pageSetup firstPageNumber="34" useFirstPageNumber="1" horizontalDpi="300" verticalDpi="300" orientation="portrait" paperSize="9" r:id="rId2"/>
  <headerFooter alignWithMargins="0">
    <oddFooter>&amp;C&amp;9&amp;P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1"/>
  <sheetViews>
    <sheetView showGridLines="0" zoomScale="90" zoomScaleNormal="90" workbookViewId="0" topLeftCell="A1">
      <selection activeCell="F2" sqref="F2"/>
    </sheetView>
  </sheetViews>
  <sheetFormatPr defaultColWidth="9.140625" defaultRowHeight="12.75"/>
  <cols>
    <col min="1" max="1" width="23.140625" style="159" customWidth="1"/>
    <col min="2" max="5" width="13.00390625" style="159" customWidth="1"/>
    <col min="6" max="16384" width="9.140625" style="159" customWidth="1"/>
  </cols>
  <sheetData>
    <row r="1" ht="9" customHeight="1"/>
    <row r="2" spans="1:4" s="161" customFormat="1" ht="11.25" customHeight="1">
      <c r="A2" s="175" t="s">
        <v>234</v>
      </c>
      <c r="B2" s="176"/>
      <c r="C2" s="176"/>
      <c r="D2" s="176"/>
    </row>
    <row r="3" ht="11.25" customHeight="1">
      <c r="A3" s="177" t="s">
        <v>188</v>
      </c>
    </row>
    <row r="4" ht="11.25" customHeight="1">
      <c r="A4" s="160" t="s">
        <v>176</v>
      </c>
    </row>
    <row r="5" s="163" customFormat="1" ht="9" customHeight="1"/>
    <row r="6" spans="1:5" s="163" customFormat="1" ht="11.25" customHeight="1">
      <c r="A6" s="260" t="s">
        <v>145</v>
      </c>
      <c r="B6" s="261">
        <v>1997</v>
      </c>
      <c r="C6" s="261">
        <v>1998</v>
      </c>
      <c r="D6" s="261">
        <v>1999</v>
      </c>
      <c r="E6" s="262">
        <v>2000</v>
      </c>
    </row>
    <row r="7" spans="1:4" s="163" customFormat="1" ht="10.5" customHeight="1">
      <c r="A7" s="178" t="s">
        <v>146</v>
      </c>
      <c r="B7" s="179"/>
      <c r="C7" s="179"/>
      <c r="D7" s="179"/>
    </row>
    <row r="8" spans="1:4" s="163" customFormat="1" ht="10.5" customHeight="1">
      <c r="A8" s="178" t="s">
        <v>147</v>
      </c>
      <c r="B8" s="179"/>
      <c r="C8" s="179"/>
      <c r="D8" s="179"/>
    </row>
    <row r="9" spans="1:5" s="163" customFormat="1" ht="10.5" customHeight="1">
      <c r="A9" s="180" t="s">
        <v>148</v>
      </c>
      <c r="B9" s="181"/>
      <c r="C9" s="181"/>
      <c r="D9" s="181"/>
      <c r="E9" s="263"/>
    </row>
    <row r="10" spans="1:4" s="163" customFormat="1" ht="9" customHeight="1">
      <c r="A10" s="162"/>
      <c r="B10" s="182"/>
      <c r="C10" s="182"/>
      <c r="D10" s="182"/>
    </row>
    <row r="11" spans="1:4" s="163" customFormat="1" ht="10.5" customHeight="1">
      <c r="A11" s="324" t="s">
        <v>145</v>
      </c>
      <c r="B11" s="324"/>
      <c r="C11" s="324"/>
      <c r="D11" s="324"/>
    </row>
    <row r="12" spans="1:4" s="163" customFormat="1" ht="9" customHeight="1">
      <c r="A12" s="162"/>
      <c r="B12" s="182"/>
      <c r="C12" s="182"/>
      <c r="D12" s="182"/>
    </row>
    <row r="13" spans="1:5" s="165" customFormat="1" ht="8.25">
      <c r="A13" s="185" t="s">
        <v>149</v>
      </c>
      <c r="B13" s="166">
        <v>22.4</v>
      </c>
      <c r="C13" s="166">
        <v>22.9</v>
      </c>
      <c r="D13" s="167">
        <v>22.2</v>
      </c>
      <c r="E13" s="259">
        <v>24</v>
      </c>
    </row>
    <row r="14" spans="1:5" s="165" customFormat="1" ht="8.25">
      <c r="A14" s="165" t="s">
        <v>150</v>
      </c>
      <c r="B14" s="166">
        <v>20.7</v>
      </c>
      <c r="C14" s="166">
        <v>21.4</v>
      </c>
      <c r="D14" s="167">
        <v>20.8</v>
      </c>
      <c r="E14" s="165">
        <v>22.7</v>
      </c>
    </row>
    <row r="15" spans="1:4" s="165" customFormat="1" ht="9" customHeight="1">
      <c r="A15" s="168"/>
      <c r="B15" s="166"/>
      <c r="C15" s="166"/>
      <c r="D15" s="167"/>
    </row>
    <row r="16" spans="1:4" s="165" customFormat="1" ht="10.5" customHeight="1">
      <c r="A16" s="324" t="s">
        <v>146</v>
      </c>
      <c r="B16" s="324"/>
      <c r="C16" s="324"/>
      <c r="D16" s="324"/>
    </row>
    <row r="17" spans="1:4" s="165" customFormat="1" ht="9" customHeight="1">
      <c r="A17" s="168"/>
      <c r="B17" s="166"/>
      <c r="C17" s="166"/>
      <c r="D17" s="167"/>
    </row>
    <row r="18" spans="1:5" s="165" customFormat="1" ht="8.25">
      <c r="A18" s="169" t="s">
        <v>151</v>
      </c>
      <c r="B18" s="172">
        <v>25.1</v>
      </c>
      <c r="C18" s="167">
        <v>25.3</v>
      </c>
      <c r="D18" s="167">
        <v>26.5</v>
      </c>
      <c r="E18" s="165">
        <v>27.3</v>
      </c>
    </row>
    <row r="19" spans="1:5" s="165" customFormat="1" ht="8.25">
      <c r="A19" s="170" t="s">
        <v>152</v>
      </c>
      <c r="B19" s="172">
        <v>32.8</v>
      </c>
      <c r="C19" s="167">
        <v>31.9</v>
      </c>
      <c r="D19" s="167">
        <v>31.1</v>
      </c>
      <c r="E19" s="165">
        <v>33.5</v>
      </c>
    </row>
    <row r="20" spans="1:5" s="165" customFormat="1" ht="8.25">
      <c r="A20" s="165" t="s">
        <v>153</v>
      </c>
      <c r="B20" s="172">
        <v>27.1</v>
      </c>
      <c r="C20" s="167">
        <v>28.6</v>
      </c>
      <c r="D20" s="167">
        <v>26.2</v>
      </c>
      <c r="E20" s="165">
        <v>27.1</v>
      </c>
    </row>
    <row r="21" spans="1:5" s="165" customFormat="1" ht="8.25">
      <c r="A21" s="165" t="s">
        <v>154</v>
      </c>
      <c r="B21" s="172">
        <v>29.2</v>
      </c>
      <c r="C21" s="167">
        <v>26.4</v>
      </c>
      <c r="D21" s="167">
        <v>23.3</v>
      </c>
      <c r="E21" s="165">
        <v>26.6</v>
      </c>
    </row>
    <row r="22" spans="1:5" s="165" customFormat="1" ht="8.25">
      <c r="A22" s="165" t="s">
        <v>155</v>
      </c>
      <c r="B22" s="172">
        <v>25.3</v>
      </c>
      <c r="C22" s="167">
        <v>26.4</v>
      </c>
      <c r="D22" s="167">
        <v>24.5</v>
      </c>
      <c r="E22" s="165">
        <v>25.4</v>
      </c>
    </row>
    <row r="23" spans="1:5" s="165" customFormat="1" ht="8.25">
      <c r="A23" s="165" t="s">
        <v>156</v>
      </c>
      <c r="B23" s="172">
        <v>26.2</v>
      </c>
      <c r="C23" s="167">
        <v>27.5</v>
      </c>
      <c r="D23" s="167">
        <v>25.2</v>
      </c>
      <c r="E23" s="165">
        <v>27.7</v>
      </c>
    </row>
    <row r="24" spans="1:5" s="165" customFormat="1" ht="8.25">
      <c r="A24" s="165" t="s">
        <v>157</v>
      </c>
      <c r="B24" s="172">
        <v>27.6</v>
      </c>
      <c r="C24" s="167">
        <v>28</v>
      </c>
      <c r="D24" s="167">
        <v>26.9</v>
      </c>
      <c r="E24" s="165">
        <v>27.9</v>
      </c>
    </row>
    <row r="25" spans="1:5" s="165" customFormat="1" ht="8.25">
      <c r="A25" s="165" t="s">
        <v>158</v>
      </c>
      <c r="B25" s="172">
        <v>24.1</v>
      </c>
      <c r="C25" s="167">
        <v>24.6</v>
      </c>
      <c r="D25" s="167">
        <v>25.3</v>
      </c>
      <c r="E25" s="165">
        <v>28.2</v>
      </c>
    </row>
    <row r="26" spans="1:5" s="165" customFormat="1" ht="8.25">
      <c r="A26" s="165" t="s">
        <v>159</v>
      </c>
      <c r="B26" s="172">
        <v>16.9</v>
      </c>
      <c r="C26" s="167">
        <v>18.5</v>
      </c>
      <c r="D26" s="167">
        <v>19.4</v>
      </c>
      <c r="E26" s="165">
        <v>22.8</v>
      </c>
    </row>
    <row r="27" spans="1:5" s="165" customFormat="1" ht="8.25">
      <c r="A27" s="165" t="s">
        <v>160</v>
      </c>
      <c r="B27" s="172">
        <v>13.2</v>
      </c>
      <c r="C27" s="167">
        <v>16.2</v>
      </c>
      <c r="D27" s="167">
        <v>17.2</v>
      </c>
      <c r="E27" s="165">
        <v>18.5</v>
      </c>
    </row>
    <row r="28" spans="1:5" s="165" customFormat="1" ht="8.25">
      <c r="A28" s="165" t="s">
        <v>161</v>
      </c>
      <c r="B28" s="172">
        <v>8.9</v>
      </c>
      <c r="C28" s="167">
        <v>9.1</v>
      </c>
      <c r="D28" s="167">
        <v>9.1</v>
      </c>
      <c r="E28" s="165">
        <v>11.1</v>
      </c>
    </row>
    <row r="29" spans="1:5" s="165" customFormat="1" ht="8.25">
      <c r="A29" s="165" t="s">
        <v>162</v>
      </c>
      <c r="B29" s="172">
        <v>3</v>
      </c>
      <c r="C29" s="167">
        <v>3.8</v>
      </c>
      <c r="D29" s="167">
        <v>3.5</v>
      </c>
      <c r="E29" s="165">
        <v>4.8</v>
      </c>
    </row>
    <row r="30" spans="2:4" s="165" customFormat="1" ht="9" customHeight="1">
      <c r="B30" s="172"/>
      <c r="C30" s="167"/>
      <c r="D30" s="167"/>
    </row>
    <row r="31" spans="1:4" s="165" customFormat="1" ht="10.5" customHeight="1">
      <c r="A31" s="324" t="s">
        <v>163</v>
      </c>
      <c r="B31" s="324"/>
      <c r="C31" s="324"/>
      <c r="D31" s="324"/>
    </row>
    <row r="32" spans="2:4" s="165" customFormat="1" ht="9" customHeight="1">
      <c r="B32" s="182"/>
      <c r="C32" s="182"/>
      <c r="D32" s="182"/>
    </row>
    <row r="33" spans="1:5" s="165" customFormat="1" ht="8.25">
      <c r="A33" s="171" t="s">
        <v>172</v>
      </c>
      <c r="B33" s="172">
        <v>52.6</v>
      </c>
      <c r="C33" s="167">
        <v>56.9</v>
      </c>
      <c r="D33" s="167">
        <v>54.4</v>
      </c>
      <c r="E33" s="259">
        <v>56</v>
      </c>
    </row>
    <row r="34" spans="1:5" s="165" customFormat="1" ht="8.25">
      <c r="A34" s="171" t="s">
        <v>173</v>
      </c>
      <c r="B34" s="172">
        <v>34.5</v>
      </c>
      <c r="C34" s="167">
        <v>36.1</v>
      </c>
      <c r="D34" s="167">
        <v>34.9</v>
      </c>
      <c r="E34" s="259">
        <v>37</v>
      </c>
    </row>
    <row r="35" spans="1:5" s="165" customFormat="1" ht="8.25">
      <c r="A35" s="171" t="s">
        <v>174</v>
      </c>
      <c r="B35" s="172">
        <v>18.7</v>
      </c>
      <c r="C35" s="167">
        <v>19.4</v>
      </c>
      <c r="D35" s="167">
        <v>17.9</v>
      </c>
      <c r="E35" s="165">
        <v>19.9</v>
      </c>
    </row>
    <row r="36" spans="1:5" s="165" customFormat="1" ht="8.25">
      <c r="A36" s="171" t="s">
        <v>164</v>
      </c>
      <c r="B36" s="172">
        <v>10.7</v>
      </c>
      <c r="C36" s="167">
        <v>10.5</v>
      </c>
      <c r="D36" s="167">
        <v>10.9</v>
      </c>
      <c r="E36" s="259">
        <v>12</v>
      </c>
    </row>
    <row r="37" spans="1:4" s="165" customFormat="1" ht="9" customHeight="1">
      <c r="A37" s="171"/>
      <c r="B37" s="172"/>
      <c r="C37" s="167"/>
      <c r="D37" s="167"/>
    </row>
    <row r="38" spans="1:4" s="165" customFormat="1" ht="10.5" customHeight="1">
      <c r="A38" s="354" t="s">
        <v>165</v>
      </c>
      <c r="B38" s="354"/>
      <c r="C38" s="354"/>
      <c r="D38" s="354"/>
    </row>
    <row r="39" spans="1:4" s="165" customFormat="1" ht="9" customHeight="1">
      <c r="A39" s="171"/>
      <c r="B39" s="182"/>
      <c r="C39" s="182"/>
      <c r="D39" s="182"/>
    </row>
    <row r="40" spans="1:5" s="165" customFormat="1" ht="8.25">
      <c r="A40" s="171" t="s">
        <v>166</v>
      </c>
      <c r="B40" s="172">
        <v>23.5</v>
      </c>
      <c r="C40" s="167">
        <v>26.5</v>
      </c>
      <c r="D40" s="167">
        <v>24.5</v>
      </c>
      <c r="E40" s="165">
        <v>25.9</v>
      </c>
    </row>
    <row r="41" spans="1:5" s="165" customFormat="1" ht="8.25">
      <c r="A41" s="165" t="s">
        <v>167</v>
      </c>
      <c r="B41" s="172">
        <v>28.7</v>
      </c>
      <c r="C41" s="167">
        <v>26.9</v>
      </c>
      <c r="D41" s="167">
        <v>26.3</v>
      </c>
      <c r="E41" s="165">
        <v>28.1</v>
      </c>
    </row>
    <row r="42" spans="1:5" s="165" customFormat="1" ht="8.25">
      <c r="A42" s="171" t="s">
        <v>168</v>
      </c>
      <c r="B42" s="172">
        <v>23.8</v>
      </c>
      <c r="C42" s="167">
        <v>24.4</v>
      </c>
      <c r="D42" s="167">
        <v>23.7</v>
      </c>
      <c r="E42" s="165">
        <v>27.5</v>
      </c>
    </row>
    <row r="43" spans="1:5" s="165" customFormat="1" ht="8.25">
      <c r="A43" s="171" t="s">
        <v>169</v>
      </c>
      <c r="B43" s="172">
        <v>14.3</v>
      </c>
      <c r="C43" s="167">
        <v>15.2</v>
      </c>
      <c r="D43" s="167">
        <v>14.1</v>
      </c>
      <c r="E43" s="165">
        <v>15.6</v>
      </c>
    </row>
    <row r="44" spans="1:5" s="165" customFormat="1" ht="8.25">
      <c r="A44" s="171" t="s">
        <v>170</v>
      </c>
      <c r="B44" s="172">
        <v>16.9</v>
      </c>
      <c r="C44" s="167">
        <v>15.4</v>
      </c>
      <c r="D44" s="167">
        <v>18.7</v>
      </c>
      <c r="E44" s="165">
        <v>19.1</v>
      </c>
    </row>
    <row r="45" spans="1:6" s="165" customFormat="1" ht="9" customHeight="1">
      <c r="A45" s="173" t="s">
        <v>77</v>
      </c>
      <c r="B45" s="183">
        <v>21.5</v>
      </c>
      <c r="C45" s="184">
        <v>22.1</v>
      </c>
      <c r="D45" s="184">
        <v>21.5</v>
      </c>
      <c r="E45" s="173">
        <v>23.3</v>
      </c>
      <c r="F45" s="185"/>
    </row>
    <row r="46" spans="1:6" ht="9" customHeight="1">
      <c r="A46" s="174"/>
      <c r="B46" s="174"/>
      <c r="C46" s="174"/>
      <c r="D46" s="174"/>
      <c r="E46" s="174"/>
      <c r="F46" s="67"/>
    </row>
    <row r="47" spans="1:5" ht="9" customHeight="1">
      <c r="A47"/>
      <c r="B47"/>
      <c r="C47"/>
      <c r="D47"/>
      <c r="E47"/>
    </row>
    <row r="48" spans="1:5" ht="9" customHeight="1">
      <c r="A48"/>
      <c r="B48"/>
      <c r="C48"/>
      <c r="D48"/>
      <c r="E48"/>
    </row>
    <row r="49" spans="1:5" ht="12" customHeight="1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</sheetData>
  <mergeCells count="4">
    <mergeCell ref="A11:D11"/>
    <mergeCell ref="A16:D16"/>
    <mergeCell ref="A31:D31"/>
    <mergeCell ref="A38:D38"/>
  </mergeCells>
  <printOptions horizontalCentered="1"/>
  <pageMargins left="1.1811023622047245" right="1.1811023622047245" top="1.1811023622047245" bottom="1.5748031496062993" header="0" footer="1.2598425196850394"/>
  <pageSetup firstPageNumber="35" useFirstPageNumber="1" horizontalDpi="600" verticalDpi="600" orientation="portrait" paperSize="9" r:id="rId2"/>
  <headerFooter alignWithMargins="0">
    <oddFooter>&amp;C&amp;9 35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1">
      <selection activeCell="J6" sqref="J6:J7"/>
    </sheetView>
  </sheetViews>
  <sheetFormatPr defaultColWidth="9.140625" defaultRowHeight="9" customHeight="1"/>
  <cols>
    <col min="1" max="1" width="15.28125" style="1" customWidth="1"/>
    <col min="2" max="2" width="5.28125" style="1" customWidth="1"/>
    <col min="3" max="3" width="5.57421875" style="1" customWidth="1"/>
    <col min="4" max="4" width="5.00390625" style="1" customWidth="1"/>
    <col min="5" max="5" width="0.5625" style="1" customWidth="1"/>
    <col min="6" max="6" width="7.7109375" style="1" customWidth="1"/>
    <col min="7" max="7" width="9.00390625" style="1" customWidth="1"/>
    <col min="8" max="8" width="8.421875" style="1" customWidth="1"/>
    <col min="9" max="9" width="6.421875" style="1" customWidth="1"/>
    <col min="10" max="10" width="8.00390625" style="1" customWidth="1"/>
    <col min="11" max="11" width="0.5625" style="1" customWidth="1"/>
    <col min="12" max="12" width="8.28125" style="1" customWidth="1"/>
    <col min="13" max="16384" width="8.8515625" style="1" customWidth="1"/>
  </cols>
  <sheetData>
    <row r="2" s="2" customFormat="1" ht="12.75">
      <c r="A2" s="203" t="s">
        <v>178</v>
      </c>
    </row>
    <row r="3" spans="1:2" s="2" customFormat="1" ht="11.25" customHeight="1">
      <c r="A3" s="3" t="s">
        <v>179</v>
      </c>
      <c r="B3" s="4"/>
    </row>
    <row r="4" spans="1:2" s="2" customFormat="1" ht="9" customHeight="1">
      <c r="A4" s="3"/>
      <c r="B4" s="4"/>
    </row>
    <row r="5" spans="1:12" s="73" customFormat="1" ht="15" customHeight="1">
      <c r="A5" s="332" t="s">
        <v>87</v>
      </c>
      <c r="B5" s="335" t="s">
        <v>82</v>
      </c>
      <c r="C5" s="335"/>
      <c r="D5" s="335"/>
      <c r="E5" s="94"/>
      <c r="F5" s="336" t="s">
        <v>86</v>
      </c>
      <c r="G5" s="336"/>
      <c r="H5" s="336"/>
      <c r="I5" s="336"/>
      <c r="J5" s="336"/>
      <c r="K5" s="26"/>
      <c r="L5" s="337" t="s">
        <v>242</v>
      </c>
    </row>
    <row r="6" spans="1:12" s="73" customFormat="1" ht="23.25" customHeight="1">
      <c r="A6" s="333"/>
      <c r="B6" s="326" t="s">
        <v>195</v>
      </c>
      <c r="C6" s="326" t="s">
        <v>192</v>
      </c>
      <c r="D6" s="326" t="s">
        <v>1</v>
      </c>
      <c r="E6" s="27"/>
      <c r="F6" s="328" t="s">
        <v>193</v>
      </c>
      <c r="G6" s="328"/>
      <c r="H6" s="328"/>
      <c r="I6" s="326" t="s">
        <v>194</v>
      </c>
      <c r="J6" s="326" t="s">
        <v>1</v>
      </c>
      <c r="K6" s="29"/>
      <c r="L6" s="338"/>
    </row>
    <row r="7" spans="1:12" s="73" customFormat="1" ht="12" customHeight="1">
      <c r="A7" s="334"/>
      <c r="B7" s="327"/>
      <c r="C7" s="327"/>
      <c r="D7" s="327"/>
      <c r="E7" s="30"/>
      <c r="F7" s="31" t="s">
        <v>2</v>
      </c>
      <c r="G7" s="31" t="s">
        <v>3</v>
      </c>
      <c r="H7" s="31" t="s">
        <v>1</v>
      </c>
      <c r="I7" s="327"/>
      <c r="J7" s="327"/>
      <c r="K7" s="32"/>
      <c r="L7" s="339"/>
    </row>
    <row r="8" spans="1:12" ht="9" customHeight="1">
      <c r="A8" s="5"/>
      <c r="B8" s="36"/>
      <c r="C8" s="37"/>
      <c r="D8" s="37"/>
      <c r="E8" s="37"/>
      <c r="F8" s="38"/>
      <c r="G8" s="38"/>
      <c r="H8" s="38"/>
      <c r="I8" s="39"/>
      <c r="J8" s="40"/>
      <c r="K8" s="40"/>
      <c r="L8" s="40"/>
    </row>
    <row r="9" spans="1:12" s="13" customFormat="1" ht="9" customHeight="1">
      <c r="A9" s="11" t="s">
        <v>84</v>
      </c>
      <c r="B9" s="221">
        <v>4</v>
      </c>
      <c r="C9" s="221">
        <v>0</v>
      </c>
      <c r="D9" s="221">
        <v>4</v>
      </c>
      <c r="E9" s="41"/>
      <c r="F9" s="221">
        <v>188889</v>
      </c>
      <c r="G9" s="221">
        <v>252996</v>
      </c>
      <c r="H9" s="221">
        <v>441885</v>
      </c>
      <c r="I9" s="221">
        <v>0</v>
      </c>
      <c r="J9" s="221">
        <v>441885</v>
      </c>
      <c r="K9" s="42"/>
      <c r="L9" s="223">
        <v>1942235</v>
      </c>
    </row>
    <row r="10" spans="1:12" s="15" customFormat="1" ht="9" customHeight="1">
      <c r="A10" s="14" t="s">
        <v>83</v>
      </c>
      <c r="B10" s="222">
        <v>4</v>
      </c>
      <c r="C10" s="222">
        <v>0</v>
      </c>
      <c r="D10" s="222">
        <v>4</v>
      </c>
      <c r="E10" s="35"/>
      <c r="F10" s="222">
        <v>188889</v>
      </c>
      <c r="G10" s="222">
        <v>252996</v>
      </c>
      <c r="H10" s="222">
        <v>441885</v>
      </c>
      <c r="I10" s="222">
        <v>0</v>
      </c>
      <c r="J10" s="222">
        <v>441885</v>
      </c>
      <c r="K10" s="35"/>
      <c r="L10" s="222">
        <v>1942235</v>
      </c>
    </row>
    <row r="11" spans="1:13" s="13" customFormat="1" ht="9" customHeight="1">
      <c r="A11" s="16" t="s">
        <v>4</v>
      </c>
      <c r="B11" s="221">
        <v>0</v>
      </c>
      <c r="C11" s="221">
        <v>1</v>
      </c>
      <c r="D11" s="221">
        <v>1</v>
      </c>
      <c r="E11" s="33"/>
      <c r="F11" s="221">
        <v>0</v>
      </c>
      <c r="G11" s="221">
        <v>0</v>
      </c>
      <c r="H11" s="221">
        <v>0</v>
      </c>
      <c r="I11" s="221">
        <v>3382</v>
      </c>
      <c r="J11" s="221">
        <v>3382</v>
      </c>
      <c r="K11" s="33"/>
      <c r="L11" s="223">
        <v>0</v>
      </c>
      <c r="M11" s="15"/>
    </row>
    <row r="12" spans="1:12" s="13" customFormat="1" ht="9" customHeight="1">
      <c r="A12" s="16" t="s">
        <v>5</v>
      </c>
      <c r="B12" s="221">
        <v>1</v>
      </c>
      <c r="C12" s="221">
        <v>1</v>
      </c>
      <c r="D12" s="221">
        <v>2</v>
      </c>
      <c r="E12" s="33"/>
      <c r="F12" s="221">
        <v>113553</v>
      </c>
      <c r="G12" s="221">
        <v>102494</v>
      </c>
      <c r="H12" s="221">
        <v>216047</v>
      </c>
      <c r="I12" s="221">
        <v>14281</v>
      </c>
      <c r="J12" s="221">
        <v>230328</v>
      </c>
      <c r="K12" s="33"/>
      <c r="L12" s="223">
        <v>1286923</v>
      </c>
    </row>
    <row r="13" spans="1:12" s="13" customFormat="1" ht="9" customHeight="1">
      <c r="A13" s="16" t="s">
        <v>6</v>
      </c>
      <c r="B13" s="221">
        <v>2</v>
      </c>
      <c r="C13" s="221">
        <v>0</v>
      </c>
      <c r="D13" s="221">
        <v>2</v>
      </c>
      <c r="E13" s="33"/>
      <c r="F13" s="221">
        <v>373074</v>
      </c>
      <c r="G13" s="221">
        <v>141004</v>
      </c>
      <c r="H13" s="221">
        <v>514078</v>
      </c>
      <c r="I13" s="221">
        <v>0</v>
      </c>
      <c r="J13" s="221">
        <v>514078</v>
      </c>
      <c r="K13" s="33"/>
      <c r="L13" s="223">
        <v>3903674</v>
      </c>
    </row>
    <row r="14" spans="1:12" s="15" customFormat="1" ht="9" customHeight="1">
      <c r="A14" s="14" t="s">
        <v>7</v>
      </c>
      <c r="B14" s="222">
        <v>3</v>
      </c>
      <c r="C14" s="222">
        <v>2</v>
      </c>
      <c r="D14" s="222">
        <v>5</v>
      </c>
      <c r="E14" s="34"/>
      <c r="F14" s="222">
        <v>486627</v>
      </c>
      <c r="G14" s="222">
        <v>243498</v>
      </c>
      <c r="H14" s="222">
        <v>730125</v>
      </c>
      <c r="I14" s="222">
        <v>17663</v>
      </c>
      <c r="J14" s="222">
        <v>747788</v>
      </c>
      <c r="K14" s="34"/>
      <c r="L14" s="222">
        <v>5190597</v>
      </c>
    </row>
    <row r="15" spans="1:12" s="13" customFormat="1" ht="9" customHeight="1">
      <c r="A15" s="16" t="s">
        <v>8</v>
      </c>
      <c r="B15" s="221">
        <v>1</v>
      </c>
      <c r="C15" s="221">
        <v>0</v>
      </c>
      <c r="D15" s="221">
        <v>1</v>
      </c>
      <c r="E15" s="33"/>
      <c r="F15" s="221">
        <v>5776</v>
      </c>
      <c r="G15" s="221">
        <v>17599</v>
      </c>
      <c r="H15" s="221">
        <v>23375</v>
      </c>
      <c r="I15" s="221">
        <v>0</v>
      </c>
      <c r="J15" s="221">
        <v>23375</v>
      </c>
      <c r="K15" s="33"/>
      <c r="L15" s="223">
        <v>22436</v>
      </c>
    </row>
    <row r="16" spans="1:12" s="13" customFormat="1" ht="9" customHeight="1">
      <c r="A16" s="16" t="s">
        <v>9</v>
      </c>
      <c r="B16" s="221">
        <v>1</v>
      </c>
      <c r="C16" s="221">
        <v>0</v>
      </c>
      <c r="D16" s="221">
        <v>1</v>
      </c>
      <c r="E16" s="33"/>
      <c r="F16" s="221">
        <v>3075</v>
      </c>
      <c r="G16" s="221">
        <v>8822</v>
      </c>
      <c r="H16" s="221">
        <v>11897</v>
      </c>
      <c r="I16" s="221">
        <v>0</v>
      </c>
      <c r="J16" s="221">
        <v>11897</v>
      </c>
      <c r="K16" s="33"/>
      <c r="L16" s="223">
        <v>11982</v>
      </c>
    </row>
    <row r="17" spans="1:12" s="15" customFormat="1" ht="9" customHeight="1">
      <c r="A17" s="17" t="s">
        <v>81</v>
      </c>
      <c r="B17" s="221">
        <v>6</v>
      </c>
      <c r="C17" s="221">
        <v>0</v>
      </c>
      <c r="D17" s="221">
        <v>6</v>
      </c>
      <c r="E17" s="34"/>
      <c r="F17" s="221">
        <v>345725</v>
      </c>
      <c r="G17" s="221">
        <v>110550</v>
      </c>
      <c r="H17" s="221">
        <v>456275</v>
      </c>
      <c r="I17" s="221">
        <v>0</v>
      </c>
      <c r="J17" s="221">
        <v>456275</v>
      </c>
      <c r="K17" s="34"/>
      <c r="L17" s="223">
        <v>3668737</v>
      </c>
    </row>
    <row r="18" spans="1:12" s="15" customFormat="1" ht="9" customHeight="1">
      <c r="A18" s="16" t="s">
        <v>10</v>
      </c>
      <c r="B18" s="222">
        <v>8</v>
      </c>
      <c r="C18" s="222">
        <v>0</v>
      </c>
      <c r="D18" s="222">
        <v>8</v>
      </c>
      <c r="E18" s="33"/>
      <c r="F18" s="222">
        <v>354576</v>
      </c>
      <c r="G18" s="222">
        <v>136971</v>
      </c>
      <c r="H18" s="222">
        <v>491547</v>
      </c>
      <c r="I18" s="222">
        <v>0</v>
      </c>
      <c r="J18" s="222">
        <v>491547</v>
      </c>
      <c r="K18" s="33"/>
      <c r="L18" s="222">
        <v>3703155</v>
      </c>
    </row>
    <row r="19" spans="1:12" s="15" customFormat="1" ht="9" customHeight="1">
      <c r="A19" s="16" t="s">
        <v>11</v>
      </c>
      <c r="B19" s="221">
        <v>1</v>
      </c>
      <c r="C19" s="221">
        <v>2</v>
      </c>
      <c r="D19" s="221">
        <v>3</v>
      </c>
      <c r="E19" s="33"/>
      <c r="F19" s="221">
        <v>145632</v>
      </c>
      <c r="G19" s="221">
        <v>94717</v>
      </c>
      <c r="H19" s="221">
        <v>240349</v>
      </c>
      <c r="I19" s="221">
        <v>747</v>
      </c>
      <c r="J19" s="221">
        <v>241096</v>
      </c>
      <c r="K19" s="33"/>
      <c r="L19" s="223">
        <v>1108462</v>
      </c>
    </row>
    <row r="20" spans="1:12" s="15" customFormat="1" ht="9" customHeight="1">
      <c r="A20" s="16" t="s">
        <v>12</v>
      </c>
      <c r="B20" s="221">
        <v>2</v>
      </c>
      <c r="C20" s="221">
        <v>1</v>
      </c>
      <c r="D20" s="221">
        <v>3</v>
      </c>
      <c r="E20" s="33"/>
      <c r="F20" s="221">
        <v>27794</v>
      </c>
      <c r="G20" s="221">
        <v>42089</v>
      </c>
      <c r="H20" s="221">
        <v>69883</v>
      </c>
      <c r="I20" s="221">
        <v>21885</v>
      </c>
      <c r="J20" s="221">
        <v>91768</v>
      </c>
      <c r="K20" s="33"/>
      <c r="L20" s="223">
        <v>175268</v>
      </c>
    </row>
    <row r="21" spans="1:12" s="15" customFormat="1" ht="9" customHeight="1">
      <c r="A21" s="14" t="s">
        <v>13</v>
      </c>
      <c r="B21" s="222">
        <v>3</v>
      </c>
      <c r="C21" s="222">
        <v>3</v>
      </c>
      <c r="D21" s="222">
        <v>6</v>
      </c>
      <c r="E21" s="34"/>
      <c r="F21" s="222">
        <v>173426</v>
      </c>
      <c r="G21" s="222">
        <v>136806</v>
      </c>
      <c r="H21" s="222">
        <v>310232</v>
      </c>
      <c r="I21" s="222">
        <v>22632</v>
      </c>
      <c r="J21" s="222">
        <v>332864</v>
      </c>
      <c r="K21" s="34"/>
      <c r="L21" s="222">
        <v>1283730</v>
      </c>
    </row>
    <row r="22" spans="1:12" s="13" customFormat="1" ht="9" customHeight="1">
      <c r="A22" s="16" t="s">
        <v>14</v>
      </c>
      <c r="B22" s="221">
        <v>1</v>
      </c>
      <c r="C22" s="221">
        <v>1</v>
      </c>
      <c r="D22" s="221">
        <v>2</v>
      </c>
      <c r="E22" s="33"/>
      <c r="F22" s="221">
        <v>11096</v>
      </c>
      <c r="G22" s="221">
        <v>15151</v>
      </c>
      <c r="H22" s="221">
        <v>26247</v>
      </c>
      <c r="I22" s="221">
        <v>1491</v>
      </c>
      <c r="J22" s="221">
        <v>27738</v>
      </c>
      <c r="K22" s="33"/>
      <c r="L22" s="223">
        <v>81450</v>
      </c>
    </row>
    <row r="23" spans="1:12" s="13" customFormat="1" ht="9" customHeight="1">
      <c r="A23" s="16" t="s">
        <v>15</v>
      </c>
      <c r="B23" s="221">
        <v>1</v>
      </c>
      <c r="C23" s="221">
        <v>0</v>
      </c>
      <c r="D23" s="221">
        <v>1</v>
      </c>
      <c r="E23" s="33"/>
      <c r="F23" s="221">
        <v>3639</v>
      </c>
      <c r="G23" s="221">
        <v>5907</v>
      </c>
      <c r="H23" s="221">
        <v>9546</v>
      </c>
      <c r="I23" s="221">
        <v>0</v>
      </c>
      <c r="J23" s="221">
        <v>9546</v>
      </c>
      <c r="K23" s="33"/>
      <c r="L23" s="223">
        <v>14200</v>
      </c>
    </row>
    <row r="24" spans="1:12" s="13" customFormat="1" ht="9" customHeight="1">
      <c r="A24" s="16" t="s">
        <v>16</v>
      </c>
      <c r="B24" s="221">
        <v>1</v>
      </c>
      <c r="C24" s="221">
        <v>0</v>
      </c>
      <c r="D24" s="221">
        <v>1</v>
      </c>
      <c r="E24" s="33"/>
      <c r="F24" s="221">
        <v>9455</v>
      </c>
      <c r="G24" s="221">
        <v>12658</v>
      </c>
      <c r="H24" s="221">
        <v>22113</v>
      </c>
      <c r="I24" s="221">
        <v>0</v>
      </c>
      <c r="J24" s="221">
        <v>22113</v>
      </c>
      <c r="K24" s="33"/>
      <c r="L24" s="223">
        <v>36860</v>
      </c>
    </row>
    <row r="25" spans="1:12" s="15" customFormat="1" ht="9" customHeight="1">
      <c r="A25" s="14" t="s">
        <v>17</v>
      </c>
      <c r="B25" s="222">
        <v>3</v>
      </c>
      <c r="C25" s="222">
        <v>1</v>
      </c>
      <c r="D25" s="222">
        <v>4</v>
      </c>
      <c r="E25" s="34"/>
      <c r="F25" s="222">
        <v>24190</v>
      </c>
      <c r="G25" s="222">
        <v>33716</v>
      </c>
      <c r="H25" s="222">
        <v>57906</v>
      </c>
      <c r="I25" s="222">
        <v>1491</v>
      </c>
      <c r="J25" s="222">
        <v>59397</v>
      </c>
      <c r="K25" s="34"/>
      <c r="L25" s="222">
        <v>132510</v>
      </c>
    </row>
    <row r="26" spans="1:12" s="13" customFormat="1" ht="9" customHeight="1">
      <c r="A26" s="16" t="s">
        <v>18</v>
      </c>
      <c r="B26" s="221">
        <v>2</v>
      </c>
      <c r="C26" s="221">
        <v>0</v>
      </c>
      <c r="D26" s="221">
        <v>2</v>
      </c>
      <c r="E26" s="33"/>
      <c r="F26" s="221">
        <v>18669</v>
      </c>
      <c r="G26" s="221">
        <v>27977</v>
      </c>
      <c r="H26" s="221">
        <v>46646</v>
      </c>
      <c r="I26" s="221">
        <v>0</v>
      </c>
      <c r="J26" s="221">
        <v>46646</v>
      </c>
      <c r="K26" s="33"/>
      <c r="L26" s="223">
        <v>124730</v>
      </c>
    </row>
    <row r="27" spans="1:12" s="13" customFormat="1" ht="9" customHeight="1">
      <c r="A27" s="16" t="s">
        <v>19</v>
      </c>
      <c r="B27" s="221">
        <v>4</v>
      </c>
      <c r="C27" s="221">
        <v>0</v>
      </c>
      <c r="D27" s="221">
        <v>4</v>
      </c>
      <c r="E27" s="33"/>
      <c r="F27" s="221">
        <v>52553</v>
      </c>
      <c r="G27" s="221">
        <v>54473</v>
      </c>
      <c r="H27" s="221">
        <v>107026</v>
      </c>
      <c r="I27" s="221">
        <v>0</v>
      </c>
      <c r="J27" s="221">
        <v>107026</v>
      </c>
      <c r="K27" s="33"/>
      <c r="L27" s="223">
        <v>488402</v>
      </c>
    </row>
    <row r="28" spans="1:12" s="13" customFormat="1" ht="9" customHeight="1">
      <c r="A28" s="16" t="s">
        <v>20</v>
      </c>
      <c r="B28" s="221">
        <v>1</v>
      </c>
      <c r="C28" s="221">
        <v>1</v>
      </c>
      <c r="D28" s="221">
        <v>2</v>
      </c>
      <c r="E28" s="33"/>
      <c r="F28" s="221">
        <v>2347</v>
      </c>
      <c r="G28" s="221">
        <v>3579</v>
      </c>
      <c r="H28" s="221">
        <v>5926</v>
      </c>
      <c r="I28" s="221">
        <v>3479</v>
      </c>
      <c r="J28" s="221">
        <v>9405</v>
      </c>
      <c r="K28" s="33"/>
      <c r="L28" s="223">
        <v>8964</v>
      </c>
    </row>
    <row r="29" spans="1:12" s="13" customFormat="1" ht="9" customHeight="1">
      <c r="A29" s="16" t="s">
        <v>21</v>
      </c>
      <c r="B29" s="221">
        <v>1</v>
      </c>
      <c r="C29" s="221">
        <v>0</v>
      </c>
      <c r="D29" s="221">
        <v>1</v>
      </c>
      <c r="E29" s="33"/>
      <c r="F29" s="221">
        <v>5420</v>
      </c>
      <c r="G29" s="221">
        <v>8156</v>
      </c>
      <c r="H29" s="221">
        <v>13576</v>
      </c>
      <c r="I29" s="221">
        <v>0</v>
      </c>
      <c r="J29" s="221">
        <v>13576</v>
      </c>
      <c r="K29" s="33"/>
      <c r="L29" s="223">
        <v>41020</v>
      </c>
    </row>
    <row r="30" spans="1:12" s="13" customFormat="1" ht="9" customHeight="1">
      <c r="A30" s="16" t="s">
        <v>22</v>
      </c>
      <c r="B30" s="221">
        <v>4</v>
      </c>
      <c r="C30" s="221">
        <v>0</v>
      </c>
      <c r="D30" s="221">
        <v>4</v>
      </c>
      <c r="E30" s="33"/>
      <c r="F30" s="221">
        <v>68561</v>
      </c>
      <c r="G30" s="221">
        <v>92517</v>
      </c>
      <c r="H30" s="221">
        <v>161078</v>
      </c>
      <c r="I30" s="221">
        <v>0</v>
      </c>
      <c r="J30" s="221">
        <v>161078</v>
      </c>
      <c r="K30" s="33"/>
      <c r="L30" s="223">
        <v>315748</v>
      </c>
    </row>
    <row r="31" spans="1:12" s="13" customFormat="1" ht="9" customHeight="1">
      <c r="A31" s="16" t="s">
        <v>23</v>
      </c>
      <c r="B31" s="221">
        <v>1</v>
      </c>
      <c r="C31" s="221">
        <v>1</v>
      </c>
      <c r="D31" s="221">
        <v>2</v>
      </c>
      <c r="E31" s="33"/>
      <c r="F31" s="221">
        <v>13081</v>
      </c>
      <c r="G31" s="221">
        <v>15337</v>
      </c>
      <c r="H31" s="221">
        <v>28418</v>
      </c>
      <c r="I31" s="221">
        <v>5046</v>
      </c>
      <c r="J31" s="221">
        <v>33464</v>
      </c>
      <c r="K31" s="33"/>
      <c r="L31" s="223">
        <v>99348</v>
      </c>
    </row>
    <row r="32" spans="1:12" s="13" customFormat="1" ht="9" customHeight="1">
      <c r="A32" s="16" t="s">
        <v>24</v>
      </c>
      <c r="B32" s="221">
        <v>0</v>
      </c>
      <c r="C32" s="221">
        <v>1</v>
      </c>
      <c r="D32" s="221">
        <v>1</v>
      </c>
      <c r="E32" s="33"/>
      <c r="F32" s="221">
        <v>0</v>
      </c>
      <c r="G32" s="221">
        <v>0</v>
      </c>
      <c r="H32" s="221">
        <v>0</v>
      </c>
      <c r="I32" s="221">
        <v>4028</v>
      </c>
      <c r="J32" s="221">
        <v>4028</v>
      </c>
      <c r="K32" s="33"/>
      <c r="L32" s="223">
        <v>0</v>
      </c>
    </row>
    <row r="33" spans="1:12" s="15" customFormat="1" ht="9" customHeight="1">
      <c r="A33" s="14" t="s">
        <v>25</v>
      </c>
      <c r="B33" s="222">
        <v>13</v>
      </c>
      <c r="C33" s="222">
        <v>3</v>
      </c>
      <c r="D33" s="222">
        <v>16</v>
      </c>
      <c r="E33" s="34"/>
      <c r="F33" s="222">
        <v>160631</v>
      </c>
      <c r="G33" s="222">
        <v>202039</v>
      </c>
      <c r="H33" s="222">
        <v>362670</v>
      </c>
      <c r="I33" s="222">
        <v>12553</v>
      </c>
      <c r="J33" s="222">
        <v>375223</v>
      </c>
      <c r="K33" s="34"/>
      <c r="L33" s="222">
        <v>1078212</v>
      </c>
    </row>
    <row r="34" spans="1:12" s="13" customFormat="1" ht="9" customHeight="1">
      <c r="A34" s="16" t="s">
        <v>26</v>
      </c>
      <c r="B34" s="221">
        <v>3</v>
      </c>
      <c r="C34" s="221">
        <v>1</v>
      </c>
      <c r="D34" s="221">
        <v>4</v>
      </c>
      <c r="E34" s="33"/>
      <c r="F34" s="221">
        <v>12195</v>
      </c>
      <c r="G34" s="221">
        <v>18327</v>
      </c>
      <c r="H34" s="221">
        <v>30522</v>
      </c>
      <c r="I34" s="221">
        <v>13434</v>
      </c>
      <c r="J34" s="221">
        <v>43956</v>
      </c>
      <c r="K34" s="33"/>
      <c r="L34" s="223">
        <v>85682</v>
      </c>
    </row>
    <row r="35" spans="1:12" s="13" customFormat="1" ht="9" customHeight="1">
      <c r="A35" s="16" t="s">
        <v>27</v>
      </c>
      <c r="B35" s="221">
        <v>13</v>
      </c>
      <c r="C35" s="221">
        <v>9</v>
      </c>
      <c r="D35" s="221">
        <v>22</v>
      </c>
      <c r="E35" s="33"/>
      <c r="F35" s="221">
        <v>3261339</v>
      </c>
      <c r="G35" s="221">
        <v>874402</v>
      </c>
      <c r="H35" s="221">
        <v>4135741</v>
      </c>
      <c r="I35" s="221">
        <v>46752</v>
      </c>
      <c r="J35" s="221">
        <v>4182493</v>
      </c>
      <c r="K35" s="33"/>
      <c r="L35" s="223">
        <v>35242791</v>
      </c>
    </row>
    <row r="36" spans="1:12" s="13" customFormat="1" ht="9" customHeight="1">
      <c r="A36" s="16" t="s">
        <v>28</v>
      </c>
      <c r="B36" s="221">
        <v>1</v>
      </c>
      <c r="C36" s="221">
        <v>0</v>
      </c>
      <c r="D36" s="221">
        <v>1</v>
      </c>
      <c r="E36" s="33"/>
      <c r="F36" s="221">
        <v>6000</v>
      </c>
      <c r="G36" s="221">
        <v>3547</v>
      </c>
      <c r="H36" s="221">
        <v>9547</v>
      </c>
      <c r="I36" s="221">
        <v>0</v>
      </c>
      <c r="J36" s="221">
        <v>9547</v>
      </c>
      <c r="K36" s="33"/>
      <c r="L36" s="223">
        <v>23240</v>
      </c>
    </row>
    <row r="37" spans="1:12" s="13" customFormat="1" ht="9" customHeight="1">
      <c r="A37" s="16" t="s">
        <v>29</v>
      </c>
      <c r="B37" s="221">
        <v>2</v>
      </c>
      <c r="C37" s="221">
        <v>0</v>
      </c>
      <c r="D37" s="221">
        <v>2</v>
      </c>
      <c r="E37" s="33"/>
      <c r="F37" s="221">
        <v>113520</v>
      </c>
      <c r="G37" s="221">
        <v>53921</v>
      </c>
      <c r="H37" s="221">
        <v>167441</v>
      </c>
      <c r="I37" s="221">
        <v>0</v>
      </c>
      <c r="J37" s="221">
        <v>167441</v>
      </c>
      <c r="K37" s="33"/>
      <c r="L37" s="223">
        <v>641961</v>
      </c>
    </row>
    <row r="38" spans="1:12" s="13" customFormat="1" ht="9" customHeight="1">
      <c r="A38" s="16" t="s">
        <v>30</v>
      </c>
      <c r="B38" s="221">
        <v>2</v>
      </c>
      <c r="C38" s="221">
        <v>0</v>
      </c>
      <c r="D38" s="221">
        <v>2</v>
      </c>
      <c r="E38" s="33"/>
      <c r="F38" s="221">
        <v>10073</v>
      </c>
      <c r="G38" s="221">
        <v>8388</v>
      </c>
      <c r="H38" s="221">
        <v>18461</v>
      </c>
      <c r="I38" s="221">
        <v>0</v>
      </c>
      <c r="J38" s="221">
        <v>18461</v>
      </c>
      <c r="K38" s="33"/>
      <c r="L38" s="223">
        <v>74544</v>
      </c>
    </row>
    <row r="39" spans="1:12" s="13" customFormat="1" ht="9" customHeight="1">
      <c r="A39" s="16" t="s">
        <v>31</v>
      </c>
      <c r="B39" s="221">
        <v>2</v>
      </c>
      <c r="C39" s="221">
        <v>0</v>
      </c>
      <c r="D39" s="221">
        <v>2</v>
      </c>
      <c r="E39" s="33"/>
      <c r="F39" s="221">
        <v>5395</v>
      </c>
      <c r="G39" s="221">
        <v>6915</v>
      </c>
      <c r="H39" s="221">
        <v>12310</v>
      </c>
      <c r="I39" s="221">
        <v>0</v>
      </c>
      <c r="J39" s="221">
        <v>12310</v>
      </c>
      <c r="K39" s="33"/>
      <c r="L39" s="223">
        <v>40935</v>
      </c>
    </row>
    <row r="40" spans="1:12" s="13" customFormat="1" ht="9" customHeight="1">
      <c r="A40" s="16" t="s">
        <v>32</v>
      </c>
      <c r="B40" s="221">
        <v>0</v>
      </c>
      <c r="C40" s="221">
        <v>1</v>
      </c>
      <c r="D40" s="221">
        <v>1</v>
      </c>
      <c r="E40" s="33"/>
      <c r="F40" s="221">
        <v>0</v>
      </c>
      <c r="G40" s="221">
        <v>0</v>
      </c>
      <c r="H40" s="221">
        <v>0</v>
      </c>
      <c r="I40" s="221">
        <v>2105</v>
      </c>
      <c r="J40" s="221">
        <v>2105</v>
      </c>
      <c r="K40" s="33"/>
      <c r="L40" s="223">
        <v>0</v>
      </c>
    </row>
    <row r="41" spans="1:12" s="13" customFormat="1" ht="9" customHeight="1">
      <c r="A41" s="16" t="s">
        <v>33</v>
      </c>
      <c r="B41" s="221">
        <v>1</v>
      </c>
      <c r="C41" s="221">
        <v>0</v>
      </c>
      <c r="D41" s="221">
        <v>1</v>
      </c>
      <c r="E41" s="33"/>
      <c r="F41" s="221">
        <v>18286</v>
      </c>
      <c r="G41" s="221">
        <v>13994</v>
      </c>
      <c r="H41" s="221">
        <v>32280</v>
      </c>
      <c r="I41" s="221">
        <v>0</v>
      </c>
      <c r="J41" s="221">
        <v>32280</v>
      </c>
      <c r="K41" s="33"/>
      <c r="L41" s="223">
        <v>71264</v>
      </c>
    </row>
    <row r="42" spans="1:12" s="13" customFormat="1" ht="9" customHeight="1">
      <c r="A42" s="16" t="s">
        <v>34</v>
      </c>
      <c r="B42" s="221">
        <v>2</v>
      </c>
      <c r="C42" s="221">
        <v>1</v>
      </c>
      <c r="D42" s="221">
        <v>3</v>
      </c>
      <c r="E42" s="33"/>
      <c r="F42" s="221">
        <v>49924</v>
      </c>
      <c r="G42" s="221">
        <v>26728</v>
      </c>
      <c r="H42" s="221">
        <v>76652</v>
      </c>
      <c r="I42" s="221">
        <v>4479</v>
      </c>
      <c r="J42" s="221">
        <v>81131</v>
      </c>
      <c r="K42" s="33"/>
      <c r="L42" s="223">
        <v>387688</v>
      </c>
    </row>
    <row r="43" spans="1:12" s="15" customFormat="1" ht="9" customHeight="1">
      <c r="A43" s="14" t="s">
        <v>35</v>
      </c>
      <c r="B43" s="222">
        <v>26</v>
      </c>
      <c r="C43" s="222">
        <v>12</v>
      </c>
      <c r="D43" s="222">
        <v>38</v>
      </c>
      <c r="E43" s="35"/>
      <c r="F43" s="222">
        <v>3476732</v>
      </c>
      <c r="G43" s="222">
        <v>1006222</v>
      </c>
      <c r="H43" s="222">
        <v>4482954</v>
      </c>
      <c r="I43" s="222">
        <v>66770</v>
      </c>
      <c r="J43" s="222">
        <v>4549724</v>
      </c>
      <c r="K43" s="35"/>
      <c r="L43" s="222">
        <v>36568105</v>
      </c>
    </row>
    <row r="44" spans="1:12" s="13" customFormat="1" ht="9" customHeight="1">
      <c r="A44" s="16" t="s">
        <v>36</v>
      </c>
      <c r="B44" s="221">
        <v>3</v>
      </c>
      <c r="C44" s="221">
        <v>0</v>
      </c>
      <c r="D44" s="221">
        <v>3</v>
      </c>
      <c r="E44" s="33"/>
      <c r="F44" s="221">
        <v>84187</v>
      </c>
      <c r="G44" s="221">
        <v>60459</v>
      </c>
      <c r="H44" s="221">
        <v>144646</v>
      </c>
      <c r="I44" s="221">
        <v>0</v>
      </c>
      <c r="J44" s="221">
        <v>144646</v>
      </c>
      <c r="K44" s="33"/>
      <c r="L44" s="223">
        <v>597120</v>
      </c>
    </row>
    <row r="45" spans="1:12" s="13" customFormat="1" ht="9" customHeight="1">
      <c r="A45" s="16" t="s">
        <v>37</v>
      </c>
      <c r="B45" s="221">
        <v>1</v>
      </c>
      <c r="C45" s="221">
        <v>0</v>
      </c>
      <c r="D45" s="221">
        <v>1</v>
      </c>
      <c r="E45" s="33"/>
      <c r="F45" s="221">
        <v>6494</v>
      </c>
      <c r="G45" s="221">
        <v>7005</v>
      </c>
      <c r="H45" s="221">
        <v>13499</v>
      </c>
      <c r="I45" s="221">
        <v>0</v>
      </c>
      <c r="J45" s="221">
        <v>13499</v>
      </c>
      <c r="K45" s="33"/>
      <c r="L45" s="223">
        <v>25482</v>
      </c>
    </row>
    <row r="46" spans="1:12" s="13" customFormat="1" ht="9" customHeight="1">
      <c r="A46" s="16" t="s">
        <v>38</v>
      </c>
      <c r="B46" s="222">
        <v>4</v>
      </c>
      <c r="C46" s="222">
        <v>0</v>
      </c>
      <c r="D46" s="222">
        <v>4</v>
      </c>
      <c r="E46" s="33"/>
      <c r="F46" s="222">
        <v>90681</v>
      </c>
      <c r="G46" s="222">
        <v>67464</v>
      </c>
      <c r="H46" s="222">
        <v>158145</v>
      </c>
      <c r="I46" s="222">
        <v>0</v>
      </c>
      <c r="J46" s="222">
        <v>158145</v>
      </c>
      <c r="K46" s="33"/>
      <c r="L46" s="222">
        <v>622602</v>
      </c>
    </row>
    <row r="47" spans="1:12" s="13" customFormat="1" ht="9" customHeight="1">
      <c r="A47" s="16" t="s">
        <v>39</v>
      </c>
      <c r="B47" s="221">
        <v>2</v>
      </c>
      <c r="C47" s="221">
        <v>1</v>
      </c>
      <c r="D47" s="221">
        <v>3</v>
      </c>
      <c r="E47" s="33"/>
      <c r="F47" s="221">
        <v>9980</v>
      </c>
      <c r="G47" s="221">
        <v>22646</v>
      </c>
      <c r="H47" s="221">
        <v>32626</v>
      </c>
      <c r="I47" s="221">
        <v>2128</v>
      </c>
      <c r="J47" s="221">
        <v>34754</v>
      </c>
      <c r="K47" s="33"/>
      <c r="L47" s="223">
        <v>72146</v>
      </c>
    </row>
    <row r="48" spans="1:12" s="15" customFormat="1" ht="9" customHeight="1">
      <c r="A48" s="14" t="s">
        <v>40</v>
      </c>
      <c r="B48" s="221">
        <v>1</v>
      </c>
      <c r="C48" s="221">
        <v>0</v>
      </c>
      <c r="D48" s="221">
        <v>1</v>
      </c>
      <c r="E48" s="35"/>
      <c r="F48" s="221">
        <v>1499</v>
      </c>
      <c r="G48" s="221">
        <v>2364</v>
      </c>
      <c r="H48" s="221">
        <v>3863</v>
      </c>
      <c r="I48" s="221">
        <v>0</v>
      </c>
      <c r="J48" s="221">
        <v>3863</v>
      </c>
      <c r="K48" s="35"/>
      <c r="L48" s="223">
        <v>5152</v>
      </c>
    </row>
    <row r="49" spans="1:12" s="15" customFormat="1" ht="9" customHeight="1">
      <c r="A49" s="16" t="s">
        <v>41</v>
      </c>
      <c r="B49" s="221">
        <v>0</v>
      </c>
      <c r="C49" s="221">
        <v>2</v>
      </c>
      <c r="D49" s="221">
        <v>2</v>
      </c>
      <c r="E49" s="33"/>
      <c r="F49" s="221">
        <v>0</v>
      </c>
      <c r="G49" s="221">
        <v>0</v>
      </c>
      <c r="H49" s="221">
        <v>0</v>
      </c>
      <c r="I49" s="221">
        <v>8130</v>
      </c>
      <c r="J49" s="221">
        <v>8130</v>
      </c>
      <c r="K49" s="33"/>
      <c r="L49" s="223">
        <v>0</v>
      </c>
    </row>
    <row r="50" spans="1:12" s="15" customFormat="1" ht="9" customHeight="1">
      <c r="A50" s="16" t="s">
        <v>42</v>
      </c>
      <c r="B50" s="221">
        <v>1</v>
      </c>
      <c r="C50" s="221">
        <v>0</v>
      </c>
      <c r="D50" s="221">
        <v>1</v>
      </c>
      <c r="E50" s="33"/>
      <c r="F50" s="221">
        <v>110238</v>
      </c>
      <c r="G50" s="221">
        <v>102999</v>
      </c>
      <c r="H50" s="221">
        <v>213237</v>
      </c>
      <c r="I50" s="221">
        <v>0</v>
      </c>
      <c r="J50" s="221">
        <v>213237</v>
      </c>
      <c r="K50" s="33"/>
      <c r="L50" s="223">
        <v>829352</v>
      </c>
    </row>
    <row r="51" spans="1:12" s="15" customFormat="1" ht="9" customHeight="1">
      <c r="A51" s="14" t="s">
        <v>43</v>
      </c>
      <c r="B51" s="222">
        <v>4</v>
      </c>
      <c r="C51" s="222">
        <v>3</v>
      </c>
      <c r="D51" s="222">
        <v>7</v>
      </c>
      <c r="E51" s="35"/>
      <c r="F51" s="222">
        <v>121717</v>
      </c>
      <c r="G51" s="222">
        <v>128009</v>
      </c>
      <c r="H51" s="222">
        <v>249726</v>
      </c>
      <c r="I51" s="222">
        <v>10258</v>
      </c>
      <c r="J51" s="222">
        <v>259984</v>
      </c>
      <c r="K51" s="35"/>
      <c r="L51" s="222">
        <v>906650</v>
      </c>
    </row>
    <row r="52" spans="1:12" s="13" customFormat="1" ht="9" customHeight="1">
      <c r="A52" s="16" t="s">
        <v>44</v>
      </c>
      <c r="B52" s="221">
        <v>1</v>
      </c>
      <c r="C52" s="221">
        <v>0</v>
      </c>
      <c r="D52" s="221">
        <v>1</v>
      </c>
      <c r="E52" s="33"/>
      <c r="F52" s="221">
        <v>2026</v>
      </c>
      <c r="G52" s="221">
        <v>5134</v>
      </c>
      <c r="H52" s="221">
        <v>7160</v>
      </c>
      <c r="I52" s="221">
        <v>0</v>
      </c>
      <c r="J52" s="221">
        <v>7160</v>
      </c>
      <c r="K52" s="33"/>
      <c r="L52" s="223">
        <v>7470</v>
      </c>
    </row>
    <row r="53" spans="1:12" s="13" customFormat="1" ht="9" customHeight="1">
      <c r="A53" s="16" t="s">
        <v>45</v>
      </c>
      <c r="B53" s="221">
        <v>2</v>
      </c>
      <c r="C53" s="221">
        <v>0</v>
      </c>
      <c r="D53" s="221">
        <v>2</v>
      </c>
      <c r="E53" s="33"/>
      <c r="F53" s="221">
        <v>22608</v>
      </c>
      <c r="G53" s="221">
        <v>19763</v>
      </c>
      <c r="H53" s="221">
        <v>42371</v>
      </c>
      <c r="I53" s="221">
        <v>0</v>
      </c>
      <c r="J53" s="221">
        <v>42371</v>
      </c>
      <c r="K53" s="33"/>
      <c r="L53" s="223">
        <v>88118</v>
      </c>
    </row>
    <row r="54" spans="1:12" s="13" customFormat="1" ht="9" customHeight="1">
      <c r="A54" s="16" t="s">
        <v>46</v>
      </c>
      <c r="B54" s="221">
        <v>22</v>
      </c>
      <c r="C54" s="221">
        <v>11</v>
      </c>
      <c r="D54" s="221">
        <v>33</v>
      </c>
      <c r="E54" s="33"/>
      <c r="F54" s="221">
        <v>617103</v>
      </c>
      <c r="G54" s="221">
        <v>455958</v>
      </c>
      <c r="H54" s="221">
        <v>1073061</v>
      </c>
      <c r="I54" s="221">
        <v>103411</v>
      </c>
      <c r="J54" s="221">
        <v>1176472</v>
      </c>
      <c r="K54" s="33"/>
      <c r="L54" s="223">
        <v>6144068</v>
      </c>
    </row>
    <row r="55" spans="1:12" s="13" customFormat="1" ht="9" customHeight="1">
      <c r="A55" s="16" t="s">
        <v>47</v>
      </c>
      <c r="B55" s="221">
        <v>4</v>
      </c>
      <c r="C55" s="221">
        <v>1</v>
      </c>
      <c r="D55" s="221">
        <v>5</v>
      </c>
      <c r="E55" s="33"/>
      <c r="F55" s="221">
        <v>29912</v>
      </c>
      <c r="G55" s="221">
        <v>73265</v>
      </c>
      <c r="H55" s="221">
        <v>103177</v>
      </c>
      <c r="I55" s="221">
        <v>10133</v>
      </c>
      <c r="J55" s="221">
        <v>113310</v>
      </c>
      <c r="K55" s="33"/>
      <c r="L55" s="223">
        <v>161752</v>
      </c>
    </row>
    <row r="56" spans="1:12" s="15" customFormat="1" ht="9" customHeight="1">
      <c r="A56" s="14" t="s">
        <v>48</v>
      </c>
      <c r="B56" s="222">
        <v>29</v>
      </c>
      <c r="C56" s="222">
        <v>12</v>
      </c>
      <c r="D56" s="222">
        <v>41</v>
      </c>
      <c r="E56" s="35"/>
      <c r="F56" s="222">
        <v>671649</v>
      </c>
      <c r="G56" s="222">
        <v>554120</v>
      </c>
      <c r="H56" s="222">
        <v>1225769</v>
      </c>
      <c r="I56" s="222">
        <v>113544</v>
      </c>
      <c r="J56" s="222">
        <v>1339313</v>
      </c>
      <c r="K56" s="35"/>
      <c r="L56" s="222">
        <v>6401408</v>
      </c>
    </row>
    <row r="57" spans="1:12" s="13" customFormat="1" ht="9" customHeight="1">
      <c r="A57" s="16" t="s">
        <v>49</v>
      </c>
      <c r="B57" s="221">
        <v>1</v>
      </c>
      <c r="C57" s="221">
        <v>0</v>
      </c>
      <c r="D57" s="221">
        <v>1</v>
      </c>
      <c r="E57" s="33"/>
      <c r="F57" s="221">
        <v>7456</v>
      </c>
      <c r="G57" s="221">
        <v>15611</v>
      </c>
      <c r="H57" s="221">
        <v>23067</v>
      </c>
      <c r="I57" s="221">
        <v>0</v>
      </c>
      <c r="J57" s="221">
        <v>23067</v>
      </c>
      <c r="K57" s="33"/>
      <c r="L57" s="223">
        <v>52485</v>
      </c>
    </row>
    <row r="58" spans="1:12" s="13" customFormat="1" ht="9" customHeight="1">
      <c r="A58" s="16" t="s">
        <v>50</v>
      </c>
      <c r="B58" s="221">
        <v>2</v>
      </c>
      <c r="C58" s="221">
        <v>0</v>
      </c>
      <c r="D58" s="221">
        <v>2</v>
      </c>
      <c r="E58" s="33"/>
      <c r="F58" s="221">
        <v>42769</v>
      </c>
      <c r="G58" s="221">
        <v>49603</v>
      </c>
      <c r="H58" s="221">
        <v>92372</v>
      </c>
      <c r="I58" s="221">
        <v>0</v>
      </c>
      <c r="J58" s="221">
        <v>92372</v>
      </c>
      <c r="K58" s="33"/>
      <c r="L58" s="223">
        <v>261772</v>
      </c>
    </row>
    <row r="59" spans="1:12" s="13" customFormat="1" ht="9" customHeight="1">
      <c r="A59" s="16" t="s">
        <v>51</v>
      </c>
      <c r="B59" s="221">
        <v>1</v>
      </c>
      <c r="C59" s="221">
        <v>0</v>
      </c>
      <c r="D59" s="221">
        <v>1</v>
      </c>
      <c r="E59" s="33"/>
      <c r="F59" s="221">
        <v>2960</v>
      </c>
      <c r="G59" s="221">
        <v>5276</v>
      </c>
      <c r="H59" s="221">
        <v>8236</v>
      </c>
      <c r="I59" s="221">
        <v>0</v>
      </c>
      <c r="J59" s="221">
        <v>8236</v>
      </c>
      <c r="K59" s="33"/>
      <c r="L59" s="223">
        <v>10718</v>
      </c>
    </row>
    <row r="60" spans="1:12" s="13" customFormat="1" ht="9" customHeight="1">
      <c r="A60" s="16" t="s">
        <v>52</v>
      </c>
      <c r="B60" s="223">
        <v>1</v>
      </c>
      <c r="C60" s="223">
        <v>0</v>
      </c>
      <c r="D60" s="223">
        <v>1</v>
      </c>
      <c r="E60" s="33"/>
      <c r="F60" s="223">
        <v>144</v>
      </c>
      <c r="G60" s="223">
        <v>464</v>
      </c>
      <c r="H60" s="223">
        <v>608</v>
      </c>
      <c r="I60" s="223">
        <v>6822</v>
      </c>
      <c r="J60" s="223">
        <v>7430</v>
      </c>
      <c r="K60" s="33"/>
      <c r="L60" s="223">
        <v>562</v>
      </c>
    </row>
    <row r="61" spans="1:12" s="15" customFormat="1" ht="9" customHeight="1">
      <c r="A61" s="14" t="s">
        <v>53</v>
      </c>
      <c r="B61" s="224">
        <v>5</v>
      </c>
      <c r="C61" s="224">
        <v>0</v>
      </c>
      <c r="D61" s="224">
        <v>5</v>
      </c>
      <c r="E61" s="35"/>
      <c r="F61" s="224">
        <v>53329</v>
      </c>
      <c r="G61" s="224">
        <v>70954</v>
      </c>
      <c r="H61" s="224">
        <v>124283</v>
      </c>
      <c r="I61" s="224">
        <v>6822</v>
      </c>
      <c r="J61" s="224">
        <v>131105</v>
      </c>
      <c r="K61" s="35"/>
      <c r="L61" s="222">
        <v>325537</v>
      </c>
    </row>
    <row r="62" spans="1:12" s="13" customFormat="1" ht="9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4" s="2" customFormat="1" ht="12.75">
      <c r="A64" s="203" t="s">
        <v>187</v>
      </c>
    </row>
    <row r="65" spans="1:2" s="2" customFormat="1" ht="12.75">
      <c r="A65" s="208" t="s">
        <v>180</v>
      </c>
      <c r="B65" s="4"/>
    </row>
    <row r="66" spans="1:2" s="2" customFormat="1" ht="9" customHeight="1">
      <c r="A66" s="3"/>
      <c r="B66" s="4"/>
    </row>
    <row r="67" spans="1:12" s="73" customFormat="1" ht="15" customHeight="1">
      <c r="A67" s="332" t="s">
        <v>87</v>
      </c>
      <c r="B67" s="335" t="s">
        <v>82</v>
      </c>
      <c r="C67" s="335"/>
      <c r="D67" s="335"/>
      <c r="E67" s="94"/>
      <c r="F67" s="336" t="s">
        <v>86</v>
      </c>
      <c r="G67" s="336"/>
      <c r="H67" s="336"/>
      <c r="I67" s="336"/>
      <c r="J67" s="336"/>
      <c r="K67" s="26"/>
      <c r="L67" s="196" t="s">
        <v>0</v>
      </c>
    </row>
    <row r="68" spans="1:12" s="73" customFormat="1" ht="23.25" customHeight="1">
      <c r="A68" s="333"/>
      <c r="B68" s="326" t="s">
        <v>195</v>
      </c>
      <c r="C68" s="326" t="s">
        <v>192</v>
      </c>
      <c r="D68" s="326" t="s">
        <v>1</v>
      </c>
      <c r="E68" s="27"/>
      <c r="F68" s="328" t="s">
        <v>193</v>
      </c>
      <c r="G68" s="328"/>
      <c r="H68" s="328"/>
      <c r="I68" s="326" t="s">
        <v>194</v>
      </c>
      <c r="J68" s="326" t="s">
        <v>1</v>
      </c>
      <c r="K68" s="29"/>
      <c r="L68" s="28"/>
    </row>
    <row r="69" spans="1:12" s="73" customFormat="1" ht="12" customHeight="1">
      <c r="A69" s="334"/>
      <c r="B69" s="327"/>
      <c r="C69" s="327"/>
      <c r="D69" s="327"/>
      <c r="E69" s="30"/>
      <c r="F69" s="31" t="s">
        <v>2</v>
      </c>
      <c r="G69" s="31" t="s">
        <v>3</v>
      </c>
      <c r="H69" s="31" t="s">
        <v>1</v>
      </c>
      <c r="I69" s="327"/>
      <c r="J69" s="327"/>
      <c r="K69" s="32"/>
      <c r="L69" s="186"/>
    </row>
    <row r="70" spans="1:12" ht="9" customHeight="1">
      <c r="A70" s="5"/>
      <c r="B70" s="6"/>
      <c r="C70" s="7"/>
      <c r="D70" s="7"/>
      <c r="E70" s="7"/>
      <c r="F70" s="8"/>
      <c r="G70" s="8"/>
      <c r="H70" s="8"/>
      <c r="I70" s="9"/>
      <c r="J70" s="10"/>
      <c r="K70" s="10"/>
      <c r="L70" s="10"/>
    </row>
    <row r="71" spans="1:12" s="13" customFormat="1" ht="9" customHeight="1">
      <c r="A71" s="16" t="s">
        <v>54</v>
      </c>
      <c r="B71" s="225">
        <v>0</v>
      </c>
      <c r="C71" s="225">
        <v>1</v>
      </c>
      <c r="D71" s="225">
        <v>1</v>
      </c>
      <c r="E71" s="280"/>
      <c r="F71" s="225">
        <v>0</v>
      </c>
      <c r="G71" s="225">
        <v>0</v>
      </c>
      <c r="H71" s="225">
        <v>0</v>
      </c>
      <c r="I71" s="225">
        <v>5878</v>
      </c>
      <c r="J71" s="225">
        <v>5878</v>
      </c>
      <c r="K71" s="280"/>
      <c r="L71" s="226">
        <v>0</v>
      </c>
    </row>
    <row r="72" spans="1:12" s="13" customFormat="1" ht="9" customHeight="1">
      <c r="A72" s="16" t="s">
        <v>55</v>
      </c>
      <c r="B72" s="225">
        <v>2</v>
      </c>
      <c r="C72" s="226">
        <v>0</v>
      </c>
      <c r="D72" s="226">
        <v>2</v>
      </c>
      <c r="E72" s="280"/>
      <c r="F72" s="226">
        <v>3584</v>
      </c>
      <c r="G72" s="226">
        <v>11314</v>
      </c>
      <c r="H72" s="226">
        <v>14898</v>
      </c>
      <c r="I72" s="226">
        <v>0</v>
      </c>
      <c r="J72" s="226">
        <v>14898</v>
      </c>
      <c r="K72" s="280"/>
      <c r="L72" s="226">
        <v>13414</v>
      </c>
    </row>
    <row r="73" spans="1:12" s="15" customFormat="1" ht="9" customHeight="1">
      <c r="A73" s="14" t="s">
        <v>56</v>
      </c>
      <c r="B73" s="227">
        <v>2</v>
      </c>
      <c r="C73" s="227">
        <v>1</v>
      </c>
      <c r="D73" s="227">
        <v>3</v>
      </c>
      <c r="E73" s="281"/>
      <c r="F73" s="227">
        <v>3584</v>
      </c>
      <c r="G73" s="227">
        <v>11314</v>
      </c>
      <c r="H73" s="227">
        <v>14898</v>
      </c>
      <c r="I73" s="227">
        <v>5878</v>
      </c>
      <c r="J73" s="227">
        <v>20776</v>
      </c>
      <c r="K73" s="281"/>
      <c r="L73" s="228">
        <v>13414</v>
      </c>
    </row>
    <row r="74" spans="1:12" s="13" customFormat="1" ht="9" customHeight="1">
      <c r="A74" s="16" t="s">
        <v>57</v>
      </c>
      <c r="B74" s="225">
        <v>0</v>
      </c>
      <c r="C74" s="225">
        <v>2</v>
      </c>
      <c r="D74" s="225">
        <v>2</v>
      </c>
      <c r="E74" s="280"/>
      <c r="F74" s="225">
        <v>0</v>
      </c>
      <c r="G74" s="225">
        <v>0</v>
      </c>
      <c r="H74" s="225">
        <v>0</v>
      </c>
      <c r="I74" s="225">
        <v>19257</v>
      </c>
      <c r="J74" s="225">
        <v>19257</v>
      </c>
      <c r="K74" s="280"/>
      <c r="L74" s="226">
        <v>0</v>
      </c>
    </row>
    <row r="75" spans="1:12" s="13" customFormat="1" ht="9" customHeight="1">
      <c r="A75" s="16" t="s">
        <v>58</v>
      </c>
      <c r="B75" s="225">
        <v>3</v>
      </c>
      <c r="C75" s="225">
        <v>0</v>
      </c>
      <c r="D75" s="225">
        <v>3</v>
      </c>
      <c r="E75" s="280"/>
      <c r="F75" s="225">
        <v>255498</v>
      </c>
      <c r="G75" s="225">
        <v>238263</v>
      </c>
      <c r="H75" s="225">
        <v>493761</v>
      </c>
      <c r="I75" s="225">
        <v>0</v>
      </c>
      <c r="J75" s="225">
        <v>493761</v>
      </c>
      <c r="K75" s="280"/>
      <c r="L75" s="226">
        <v>1900007</v>
      </c>
    </row>
    <row r="76" spans="1:12" s="13" customFormat="1" ht="9" customHeight="1">
      <c r="A76" s="16" t="s">
        <v>59</v>
      </c>
      <c r="B76" s="225">
        <v>7</v>
      </c>
      <c r="C76" s="225">
        <v>0</v>
      </c>
      <c r="D76" s="225">
        <v>7</v>
      </c>
      <c r="E76" s="280"/>
      <c r="F76" s="225">
        <v>293627</v>
      </c>
      <c r="G76" s="225">
        <v>327305</v>
      </c>
      <c r="H76" s="225">
        <v>620932</v>
      </c>
      <c r="I76" s="225">
        <v>0</v>
      </c>
      <c r="J76" s="225">
        <v>620932</v>
      </c>
      <c r="K76" s="280"/>
      <c r="L76" s="226">
        <v>3107045.5</v>
      </c>
    </row>
    <row r="77" spans="1:12" s="13" customFormat="1" ht="9" customHeight="1">
      <c r="A77" s="16" t="s">
        <v>60</v>
      </c>
      <c r="B77" s="226">
        <v>2</v>
      </c>
      <c r="C77" s="226">
        <v>2</v>
      </c>
      <c r="D77" s="226">
        <v>4</v>
      </c>
      <c r="E77" s="280"/>
      <c r="F77" s="226">
        <v>11910</v>
      </c>
      <c r="G77" s="226">
        <v>122108</v>
      </c>
      <c r="H77" s="226">
        <v>134018</v>
      </c>
      <c r="I77" s="226">
        <v>3192</v>
      </c>
      <c r="J77" s="226">
        <v>137210</v>
      </c>
      <c r="K77" s="280"/>
      <c r="L77" s="226">
        <v>92370</v>
      </c>
    </row>
    <row r="78" spans="1:12" s="15" customFormat="1" ht="9" customHeight="1">
      <c r="A78" s="14" t="s">
        <v>61</v>
      </c>
      <c r="B78" s="227">
        <v>12</v>
      </c>
      <c r="C78" s="227">
        <v>4</v>
      </c>
      <c r="D78" s="227">
        <v>16</v>
      </c>
      <c r="E78" s="281"/>
      <c r="F78" s="227">
        <v>561035</v>
      </c>
      <c r="G78" s="227">
        <v>687676</v>
      </c>
      <c r="H78" s="227">
        <v>1248711</v>
      </c>
      <c r="I78" s="227">
        <v>22449</v>
      </c>
      <c r="J78" s="227">
        <v>1271160</v>
      </c>
      <c r="K78" s="281"/>
      <c r="L78" s="228">
        <v>5099422.5</v>
      </c>
    </row>
    <row r="79" spans="1:12" s="13" customFormat="1" ht="9" customHeight="1">
      <c r="A79" s="16" t="s">
        <v>62</v>
      </c>
      <c r="B79" s="225">
        <v>2</v>
      </c>
      <c r="C79" s="225">
        <v>3</v>
      </c>
      <c r="D79" s="225">
        <v>5</v>
      </c>
      <c r="E79" s="280"/>
      <c r="F79" s="225">
        <v>3839</v>
      </c>
      <c r="G79" s="225">
        <v>27820</v>
      </c>
      <c r="H79" s="225">
        <v>31659</v>
      </c>
      <c r="I79" s="225">
        <v>32661</v>
      </c>
      <c r="J79" s="225">
        <v>64320</v>
      </c>
      <c r="K79" s="280"/>
      <c r="L79" s="226">
        <v>14446</v>
      </c>
    </row>
    <row r="80" spans="1:12" s="13" customFormat="1" ht="9" customHeight="1">
      <c r="A80" s="16" t="s">
        <v>63</v>
      </c>
      <c r="B80" s="225">
        <v>1</v>
      </c>
      <c r="C80" s="225">
        <v>0</v>
      </c>
      <c r="D80" s="225">
        <v>1</v>
      </c>
      <c r="E80" s="280"/>
      <c r="F80" s="225">
        <v>8348</v>
      </c>
      <c r="G80" s="225">
        <v>16099</v>
      </c>
      <c r="H80" s="225">
        <v>24447</v>
      </c>
      <c r="I80" s="225">
        <v>0</v>
      </c>
      <c r="J80" s="225">
        <v>24447</v>
      </c>
      <c r="K80" s="280"/>
      <c r="L80" s="226">
        <v>31994</v>
      </c>
    </row>
    <row r="81" spans="1:12" s="13" customFormat="1" ht="9" customHeight="1">
      <c r="A81" s="16" t="s">
        <v>64</v>
      </c>
      <c r="B81" s="225">
        <v>1</v>
      </c>
      <c r="C81" s="225">
        <v>1</v>
      </c>
      <c r="D81" s="225">
        <v>2</v>
      </c>
      <c r="E81" s="280"/>
      <c r="F81" s="225">
        <v>5026</v>
      </c>
      <c r="G81" s="225">
        <v>9739</v>
      </c>
      <c r="H81" s="225">
        <v>14765</v>
      </c>
      <c r="I81" s="225">
        <v>871</v>
      </c>
      <c r="J81" s="225">
        <v>15636</v>
      </c>
      <c r="K81" s="280"/>
      <c r="L81" s="226">
        <v>18462</v>
      </c>
    </row>
    <row r="82" spans="1:12" s="13" customFormat="1" ht="9" customHeight="1">
      <c r="A82" s="16" t="s">
        <v>65</v>
      </c>
      <c r="B82" s="226">
        <v>1</v>
      </c>
      <c r="C82" s="226">
        <v>0</v>
      </c>
      <c r="D82" s="226">
        <v>1</v>
      </c>
      <c r="E82" s="280"/>
      <c r="F82" s="226">
        <v>281</v>
      </c>
      <c r="G82" s="226">
        <v>11977</v>
      </c>
      <c r="H82" s="226">
        <v>12258</v>
      </c>
      <c r="I82" s="226">
        <v>0</v>
      </c>
      <c r="J82" s="226">
        <v>12258</v>
      </c>
      <c r="K82" s="280"/>
      <c r="L82" s="226">
        <v>1070</v>
      </c>
    </row>
    <row r="83" spans="1:12" s="15" customFormat="1" ht="9" customHeight="1">
      <c r="A83" s="14" t="s">
        <v>66</v>
      </c>
      <c r="B83" s="227">
        <v>5</v>
      </c>
      <c r="C83" s="227">
        <v>4</v>
      </c>
      <c r="D83" s="227">
        <v>9</v>
      </c>
      <c r="E83" s="281"/>
      <c r="F83" s="227">
        <v>17494</v>
      </c>
      <c r="G83" s="227">
        <v>65635</v>
      </c>
      <c r="H83" s="227">
        <v>83129</v>
      </c>
      <c r="I83" s="227">
        <v>33532</v>
      </c>
      <c r="J83" s="227">
        <v>116661</v>
      </c>
      <c r="K83" s="281"/>
      <c r="L83" s="228">
        <v>65972</v>
      </c>
    </row>
    <row r="84" spans="1:12" s="13" customFormat="1" ht="9" customHeight="1">
      <c r="A84" s="16" t="s">
        <v>67</v>
      </c>
      <c r="B84" s="225">
        <v>3</v>
      </c>
      <c r="C84" s="225">
        <v>0</v>
      </c>
      <c r="D84" s="225">
        <v>3</v>
      </c>
      <c r="E84" s="280"/>
      <c r="F84" s="225">
        <v>14138</v>
      </c>
      <c r="G84" s="225">
        <v>36099</v>
      </c>
      <c r="H84" s="225">
        <v>50237</v>
      </c>
      <c r="I84" s="225">
        <v>0</v>
      </c>
      <c r="J84" s="225">
        <v>50237</v>
      </c>
      <c r="K84" s="280"/>
      <c r="L84" s="226">
        <v>65866</v>
      </c>
    </row>
    <row r="85" spans="1:12" s="13" customFormat="1" ht="9" customHeight="1">
      <c r="A85" s="16" t="s">
        <v>68</v>
      </c>
      <c r="B85" s="226">
        <v>3</v>
      </c>
      <c r="C85" s="226">
        <v>0</v>
      </c>
      <c r="D85" s="226">
        <v>3</v>
      </c>
      <c r="E85" s="280"/>
      <c r="F85" s="226">
        <v>16284</v>
      </c>
      <c r="G85" s="226">
        <v>29022</v>
      </c>
      <c r="H85" s="226">
        <v>45306</v>
      </c>
      <c r="I85" s="226">
        <v>11631</v>
      </c>
      <c r="J85" s="226">
        <v>56937</v>
      </c>
      <c r="K85" s="280"/>
      <c r="L85" s="226">
        <v>73509</v>
      </c>
    </row>
    <row r="86" spans="1:12" s="15" customFormat="1" ht="9" customHeight="1">
      <c r="A86" s="14" t="s">
        <v>69</v>
      </c>
      <c r="B86" s="227">
        <v>6</v>
      </c>
      <c r="C86" s="227">
        <v>0</v>
      </c>
      <c r="D86" s="227">
        <v>6</v>
      </c>
      <c r="E86" s="281"/>
      <c r="F86" s="227">
        <v>30422</v>
      </c>
      <c r="G86" s="227">
        <v>65121</v>
      </c>
      <c r="H86" s="227">
        <v>95543</v>
      </c>
      <c r="I86" s="227">
        <v>11631</v>
      </c>
      <c r="J86" s="227">
        <v>107174</v>
      </c>
      <c r="K86" s="281"/>
      <c r="L86" s="228">
        <v>139375</v>
      </c>
    </row>
    <row r="87" spans="1:12" s="13" customFormat="1" ht="9" customHeight="1">
      <c r="A87" s="16" t="s">
        <v>70</v>
      </c>
      <c r="B87" s="225">
        <v>1</v>
      </c>
      <c r="C87" s="225">
        <v>3</v>
      </c>
      <c r="D87" s="225">
        <v>4</v>
      </c>
      <c r="E87" s="280"/>
      <c r="F87" s="225">
        <v>9595</v>
      </c>
      <c r="G87" s="225">
        <v>15347</v>
      </c>
      <c r="H87" s="225">
        <v>24942</v>
      </c>
      <c r="I87" s="225">
        <v>11415</v>
      </c>
      <c r="J87" s="225">
        <v>36357</v>
      </c>
      <c r="K87" s="280"/>
      <c r="L87" s="226">
        <v>36274</v>
      </c>
    </row>
    <row r="88" spans="1:12" s="13" customFormat="1" ht="9" customHeight="1">
      <c r="A88" s="16" t="s">
        <v>71</v>
      </c>
      <c r="B88" s="225">
        <v>1</v>
      </c>
      <c r="C88" s="225">
        <v>0</v>
      </c>
      <c r="D88" s="225">
        <v>1</v>
      </c>
      <c r="E88" s="280"/>
      <c r="F88" s="225">
        <v>2945</v>
      </c>
      <c r="G88" s="225">
        <v>8231</v>
      </c>
      <c r="H88" s="225">
        <v>11176</v>
      </c>
      <c r="I88" s="225">
        <v>0</v>
      </c>
      <c r="J88" s="225">
        <v>11176</v>
      </c>
      <c r="K88" s="280"/>
      <c r="L88" s="226">
        <v>10730</v>
      </c>
    </row>
    <row r="89" spans="1:12" s="13" customFormat="1" ht="9" customHeight="1">
      <c r="A89" s="16" t="s">
        <v>105</v>
      </c>
      <c r="B89" s="225">
        <v>2</v>
      </c>
      <c r="C89" s="225">
        <v>0</v>
      </c>
      <c r="D89" s="225">
        <v>2</v>
      </c>
      <c r="E89" s="280"/>
      <c r="F89" s="225">
        <v>76762</v>
      </c>
      <c r="G89" s="225">
        <v>95153</v>
      </c>
      <c r="H89" s="225">
        <v>171915</v>
      </c>
      <c r="I89" s="225">
        <v>0</v>
      </c>
      <c r="J89" s="225">
        <v>171915</v>
      </c>
      <c r="K89" s="280"/>
      <c r="L89" s="226">
        <v>545926</v>
      </c>
    </row>
    <row r="90" spans="1:12" s="13" customFormat="1" ht="9" customHeight="1">
      <c r="A90" s="16" t="s">
        <v>72</v>
      </c>
      <c r="B90" s="226">
        <v>1</v>
      </c>
      <c r="C90" s="226">
        <v>1</v>
      </c>
      <c r="D90" s="226">
        <v>2</v>
      </c>
      <c r="E90" s="280"/>
      <c r="F90" s="226">
        <v>8398</v>
      </c>
      <c r="G90" s="226">
        <v>7652</v>
      </c>
      <c r="H90" s="226">
        <v>16050</v>
      </c>
      <c r="I90" s="226">
        <v>3439</v>
      </c>
      <c r="J90" s="226">
        <v>19489</v>
      </c>
      <c r="K90" s="280"/>
      <c r="L90" s="226">
        <v>31716</v>
      </c>
    </row>
    <row r="91" spans="1:12" s="15" customFormat="1" ht="9" customHeight="1">
      <c r="A91" s="14" t="s">
        <v>73</v>
      </c>
      <c r="B91" s="227">
        <v>5</v>
      </c>
      <c r="C91" s="227">
        <v>4</v>
      </c>
      <c r="D91" s="227">
        <v>9</v>
      </c>
      <c r="E91" s="281"/>
      <c r="F91" s="227">
        <v>97700</v>
      </c>
      <c r="G91" s="227">
        <v>126383</v>
      </c>
      <c r="H91" s="227">
        <v>224083</v>
      </c>
      <c r="I91" s="227">
        <v>14854</v>
      </c>
      <c r="J91" s="227">
        <v>238937</v>
      </c>
      <c r="K91" s="281"/>
      <c r="L91" s="228">
        <v>624646</v>
      </c>
    </row>
    <row r="92" spans="1:12" s="13" customFormat="1" ht="9" customHeight="1">
      <c r="A92" s="16" t="s">
        <v>74</v>
      </c>
      <c r="B92" s="225">
        <v>2</v>
      </c>
      <c r="C92" s="225">
        <v>0</v>
      </c>
      <c r="D92" s="225">
        <v>2</v>
      </c>
      <c r="E92" s="280"/>
      <c r="F92" s="225">
        <v>27624</v>
      </c>
      <c r="G92" s="225">
        <v>32946</v>
      </c>
      <c r="H92" s="225">
        <v>60570</v>
      </c>
      <c r="I92" s="225">
        <v>0</v>
      </c>
      <c r="J92" s="225">
        <v>60570</v>
      </c>
      <c r="K92" s="280"/>
      <c r="L92" s="226">
        <v>127861.5</v>
      </c>
    </row>
    <row r="93" spans="1:12" s="13" customFormat="1" ht="9" customHeight="1">
      <c r="A93" s="16" t="s">
        <v>75</v>
      </c>
      <c r="B93" s="225">
        <v>3</v>
      </c>
      <c r="C93" s="225">
        <v>0</v>
      </c>
      <c r="D93" s="225">
        <v>3</v>
      </c>
      <c r="E93" s="280"/>
      <c r="F93" s="225">
        <v>107207</v>
      </c>
      <c r="G93" s="225">
        <v>63061</v>
      </c>
      <c r="H93" s="225">
        <v>170268</v>
      </c>
      <c r="I93" s="225">
        <v>0</v>
      </c>
      <c r="J93" s="225">
        <v>170268</v>
      </c>
      <c r="K93" s="280"/>
      <c r="L93" s="226">
        <v>412571</v>
      </c>
    </row>
    <row r="94" spans="1:12" s="15" customFormat="1" ht="9" customHeight="1">
      <c r="A94" s="14" t="s">
        <v>76</v>
      </c>
      <c r="B94" s="228">
        <v>5</v>
      </c>
      <c r="C94" s="228">
        <v>0</v>
      </c>
      <c r="D94" s="228">
        <v>5</v>
      </c>
      <c r="E94" s="282"/>
      <c r="F94" s="228">
        <v>134831</v>
      </c>
      <c r="G94" s="228">
        <v>96007</v>
      </c>
      <c r="H94" s="228">
        <v>230838</v>
      </c>
      <c r="I94" s="228">
        <v>0</v>
      </c>
      <c r="J94" s="228">
        <v>230838</v>
      </c>
      <c r="K94" s="282"/>
      <c r="L94" s="228">
        <v>540432.5</v>
      </c>
    </row>
    <row r="95" spans="1:12" s="15" customFormat="1" ht="9" customHeight="1">
      <c r="A95" s="18" t="s">
        <v>77</v>
      </c>
      <c r="B95" s="228">
        <v>137</v>
      </c>
      <c r="C95" s="228">
        <v>49</v>
      </c>
      <c r="D95" s="228">
        <v>186</v>
      </c>
      <c r="E95" s="282"/>
      <c r="F95" s="228">
        <v>6647513</v>
      </c>
      <c r="G95" s="228">
        <v>3884931</v>
      </c>
      <c r="H95" s="228">
        <v>10532444</v>
      </c>
      <c r="I95" s="228">
        <v>340077</v>
      </c>
      <c r="J95" s="228">
        <v>10872521</v>
      </c>
      <c r="K95" s="282"/>
      <c r="L95" s="228">
        <v>64638003</v>
      </c>
    </row>
    <row r="96" spans="1:12" s="15" customFormat="1" ht="9" customHeight="1">
      <c r="A96" s="19" t="s">
        <v>78</v>
      </c>
      <c r="B96" s="228">
        <v>34</v>
      </c>
      <c r="C96" s="228">
        <v>9</v>
      </c>
      <c r="D96" s="228">
        <v>43</v>
      </c>
      <c r="E96" s="282"/>
      <c r="F96" s="228">
        <v>1388339</v>
      </c>
      <c r="G96" s="228">
        <v>1006026</v>
      </c>
      <c r="H96" s="228">
        <v>2394365</v>
      </c>
      <c r="I96" s="228">
        <v>54339</v>
      </c>
      <c r="J96" s="228">
        <v>2448704</v>
      </c>
      <c r="K96" s="282"/>
      <c r="L96" s="228">
        <v>13330439</v>
      </c>
    </row>
    <row r="97" spans="1:12" s="21" customFormat="1" ht="9" customHeight="1">
      <c r="A97" s="20" t="s">
        <v>79</v>
      </c>
      <c r="B97" s="228">
        <v>63</v>
      </c>
      <c r="C97" s="228">
        <v>27</v>
      </c>
      <c r="D97" s="228">
        <v>90</v>
      </c>
      <c r="E97" s="282"/>
      <c r="F97" s="228">
        <v>4360779</v>
      </c>
      <c r="G97" s="228">
        <v>1755815</v>
      </c>
      <c r="H97" s="228">
        <v>6116594</v>
      </c>
      <c r="I97" s="228">
        <v>190572</v>
      </c>
      <c r="J97" s="228">
        <v>6307166</v>
      </c>
      <c r="K97" s="282"/>
      <c r="L97" s="228">
        <v>44498765</v>
      </c>
    </row>
    <row r="98" spans="1:12" s="15" customFormat="1" ht="9" customHeight="1">
      <c r="A98" s="88" t="s">
        <v>80</v>
      </c>
      <c r="B98" s="228">
        <v>40</v>
      </c>
      <c r="C98" s="228">
        <v>13</v>
      </c>
      <c r="D98" s="228">
        <v>53</v>
      </c>
      <c r="E98" s="282"/>
      <c r="F98" s="228">
        <v>898395</v>
      </c>
      <c r="G98" s="228">
        <v>1123090</v>
      </c>
      <c r="H98" s="228">
        <v>2021485</v>
      </c>
      <c r="I98" s="228">
        <v>95166</v>
      </c>
      <c r="J98" s="228">
        <v>2116651</v>
      </c>
      <c r="K98" s="61"/>
      <c r="L98" s="228">
        <v>6808799</v>
      </c>
    </row>
    <row r="99" spans="1:12" ht="9" customHeight="1">
      <c r="A99" s="89"/>
      <c r="B99" s="229"/>
      <c r="C99" s="229"/>
      <c r="D99" s="229"/>
      <c r="E99" s="90"/>
      <c r="F99" s="90"/>
      <c r="G99" s="90"/>
      <c r="H99" s="90"/>
      <c r="I99" s="90"/>
      <c r="J99" s="90"/>
      <c r="K99" s="90"/>
      <c r="L99" s="266"/>
    </row>
    <row r="100" spans="1:12" ht="9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9" customHeight="1">
      <c r="A101" s="2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9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9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9" customHeight="1">
      <c r="A104" s="2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9" customHeight="1">
      <c r="A105" s="2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9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9" customHeight="1">
      <c r="A107" s="2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9" customHeight="1">
      <c r="A108" s="2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9" customHeight="1">
      <c r="A109" s="2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9" customHeight="1">
      <c r="A110" s="2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9" customHeight="1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9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9" customHeight="1">
      <c r="A113" s="2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9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9" customHeight="1">
      <c r="A116" s="2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9" customHeight="1">
      <c r="A117" s="2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9" customHeight="1">
      <c r="A118" s="2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</sheetData>
  <mergeCells count="19">
    <mergeCell ref="A5:A7"/>
    <mergeCell ref="B5:D5"/>
    <mergeCell ref="F5:J5"/>
    <mergeCell ref="A67:A69"/>
    <mergeCell ref="B67:D67"/>
    <mergeCell ref="F67:J67"/>
    <mergeCell ref="B6:B7"/>
    <mergeCell ref="C6:C7"/>
    <mergeCell ref="D6:D7"/>
    <mergeCell ref="F6:H6"/>
    <mergeCell ref="L5:L7"/>
    <mergeCell ref="B68:B69"/>
    <mergeCell ref="C68:C69"/>
    <mergeCell ref="D68:D69"/>
    <mergeCell ref="F68:H68"/>
    <mergeCell ref="I68:I69"/>
    <mergeCell ref="J68:J69"/>
    <mergeCell ref="I6:I7"/>
    <mergeCell ref="J6:J7"/>
  </mergeCells>
  <printOptions horizontalCentered="1"/>
  <pageMargins left="1.1811023622047245" right="1.1811023622047245" top="1.1811023622047245" bottom="1.5748031496062993" header="0" footer="1.2598425196850394"/>
  <pageSetup firstPageNumber="19" useFirstPageNumber="1" horizontalDpi="300" verticalDpi="300" orientation="portrait" paperSize="9" scale="95" r:id="rId2"/>
  <headerFooter alignWithMargins="0">
    <oddFooter>&amp;C19</oddFooter>
  </headerFooter>
  <rowBreaks count="1" manualBreakCount="1">
    <brk id="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7"/>
  <sheetViews>
    <sheetView tabSelected="1" workbookViewId="0" topLeftCell="A1">
      <selection activeCell="M2" sqref="M2"/>
    </sheetView>
  </sheetViews>
  <sheetFormatPr defaultColWidth="9.140625" defaultRowHeight="12.75"/>
  <cols>
    <col min="1" max="1" width="11.8515625" style="44" customWidth="1"/>
    <col min="2" max="2" width="5.7109375" style="44" customWidth="1"/>
    <col min="3" max="3" width="5.421875" style="44" customWidth="1"/>
    <col min="4" max="4" width="4.8515625" style="44" customWidth="1"/>
    <col min="5" max="5" width="0.85546875" style="44" customWidth="1"/>
    <col min="6" max="6" width="7.7109375" style="44" customWidth="1"/>
    <col min="7" max="7" width="9.00390625" style="44" customWidth="1"/>
    <col min="8" max="8" width="8.28125" style="44" customWidth="1"/>
    <col min="9" max="9" width="8.00390625" style="44" customWidth="1"/>
    <col min="10" max="10" width="9.57421875" style="44" customWidth="1"/>
    <col min="11" max="11" width="0.85546875" style="44" customWidth="1"/>
    <col min="12" max="12" width="7.7109375" style="95" customWidth="1"/>
    <col min="13" max="16384" width="9.140625" style="44" customWidth="1"/>
  </cols>
  <sheetData>
    <row r="1" ht="9" customHeight="1"/>
    <row r="2" spans="1:13" ht="12" customHeight="1">
      <c r="A2" s="202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66"/>
      <c r="M2" s="45"/>
    </row>
    <row r="3" spans="1:13" ht="12" customHeight="1">
      <c r="A3" s="46" t="s">
        <v>182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33"/>
      <c r="M3" s="45"/>
    </row>
    <row r="4" spans="1:13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133"/>
      <c r="M4" s="45"/>
    </row>
    <row r="5" spans="1:12" s="73" customFormat="1" ht="15" customHeight="1">
      <c r="A5" s="332" t="s">
        <v>87</v>
      </c>
      <c r="B5" s="335" t="s">
        <v>82</v>
      </c>
      <c r="C5" s="335"/>
      <c r="D5" s="335"/>
      <c r="E5" s="94"/>
      <c r="F5" s="336" t="s">
        <v>86</v>
      </c>
      <c r="G5" s="336"/>
      <c r="H5" s="336"/>
      <c r="I5" s="336"/>
      <c r="J5" s="336"/>
      <c r="K5" s="26"/>
      <c r="L5" s="340" t="s">
        <v>241</v>
      </c>
    </row>
    <row r="6" spans="1:12" s="73" customFormat="1" ht="23.25" customHeight="1">
      <c r="A6" s="333"/>
      <c r="B6" s="326" t="s">
        <v>195</v>
      </c>
      <c r="C6" s="326" t="s">
        <v>192</v>
      </c>
      <c r="D6" s="326" t="s">
        <v>1</v>
      </c>
      <c r="E6" s="27"/>
      <c r="F6" s="328" t="s">
        <v>193</v>
      </c>
      <c r="G6" s="328"/>
      <c r="H6" s="328"/>
      <c r="I6" s="326" t="s">
        <v>194</v>
      </c>
      <c r="J6" s="326" t="s">
        <v>1</v>
      </c>
      <c r="K6" s="29"/>
      <c r="L6" s="338"/>
    </row>
    <row r="7" spans="1:12" s="73" customFormat="1" ht="12" customHeight="1">
      <c r="A7" s="334"/>
      <c r="B7" s="327"/>
      <c r="C7" s="327"/>
      <c r="D7" s="327"/>
      <c r="E7" s="30"/>
      <c r="F7" s="31" t="s">
        <v>2</v>
      </c>
      <c r="G7" s="31" t="s">
        <v>3</v>
      </c>
      <c r="H7" s="31" t="s">
        <v>1</v>
      </c>
      <c r="I7" s="327"/>
      <c r="J7" s="327"/>
      <c r="K7" s="32"/>
      <c r="L7" s="339"/>
    </row>
    <row r="8" spans="1:13" ht="9" customHeight="1">
      <c r="A8" s="48"/>
      <c r="B8" s="42"/>
      <c r="C8" s="42"/>
      <c r="D8" s="42"/>
      <c r="E8" s="42"/>
      <c r="F8" s="42"/>
      <c r="G8" s="42"/>
      <c r="H8" s="42"/>
      <c r="I8" s="49"/>
      <c r="J8" s="42"/>
      <c r="K8" s="42"/>
      <c r="L8" s="198"/>
      <c r="M8" s="45"/>
    </row>
    <row r="9" spans="1:13" s="51" customFormat="1" ht="9" customHeight="1">
      <c r="A9" s="50" t="s">
        <v>88</v>
      </c>
      <c r="B9" s="189">
        <v>1</v>
      </c>
      <c r="C9" s="189">
        <v>1</v>
      </c>
      <c r="D9" s="189">
        <v>2</v>
      </c>
      <c r="E9" s="49"/>
      <c r="F9" s="189">
        <v>4088</v>
      </c>
      <c r="G9" s="189">
        <v>2501</v>
      </c>
      <c r="H9" s="189">
        <v>6589</v>
      </c>
      <c r="I9" s="189">
        <v>1969</v>
      </c>
      <c r="J9" s="189">
        <v>8558</v>
      </c>
      <c r="K9" s="49"/>
      <c r="L9" s="101">
        <v>15622</v>
      </c>
      <c r="M9" s="109"/>
    </row>
    <row r="10" spans="1:13" s="51" customFormat="1" ht="9" customHeight="1">
      <c r="A10" s="50" t="s">
        <v>89</v>
      </c>
      <c r="B10" s="189">
        <v>0</v>
      </c>
      <c r="C10" s="189">
        <v>1</v>
      </c>
      <c r="D10" s="189">
        <v>1</v>
      </c>
      <c r="E10" s="49"/>
      <c r="F10" s="189">
        <v>0</v>
      </c>
      <c r="G10" s="189">
        <v>0</v>
      </c>
      <c r="H10" s="189">
        <v>0</v>
      </c>
      <c r="I10" s="189">
        <v>10550</v>
      </c>
      <c r="J10" s="189">
        <v>10550</v>
      </c>
      <c r="K10" s="49"/>
      <c r="L10" s="101">
        <v>0</v>
      </c>
      <c r="M10" s="109"/>
    </row>
    <row r="11" spans="1:13" s="51" customFormat="1" ht="9" customHeight="1">
      <c r="A11" s="50" t="s">
        <v>90</v>
      </c>
      <c r="B11" s="189">
        <v>2</v>
      </c>
      <c r="C11" s="189">
        <v>2</v>
      </c>
      <c r="D11" s="189">
        <v>4</v>
      </c>
      <c r="E11" s="49"/>
      <c r="F11" s="189">
        <v>36330</v>
      </c>
      <c r="G11" s="189">
        <v>34432</v>
      </c>
      <c r="H11" s="189">
        <v>70762</v>
      </c>
      <c r="I11" s="189">
        <v>22801</v>
      </c>
      <c r="J11" s="189">
        <v>93563</v>
      </c>
      <c r="K11" s="49"/>
      <c r="L11" s="101">
        <v>280745</v>
      </c>
      <c r="M11" s="109"/>
    </row>
    <row r="12" spans="1:13" s="51" customFormat="1" ht="9" customHeight="1">
      <c r="A12" s="50" t="s">
        <v>84</v>
      </c>
      <c r="B12" s="189">
        <v>4</v>
      </c>
      <c r="C12" s="189">
        <v>2</v>
      </c>
      <c r="D12" s="189">
        <v>6</v>
      </c>
      <c r="E12" s="49"/>
      <c r="F12" s="189">
        <v>85900</v>
      </c>
      <c r="G12" s="189">
        <v>84668</v>
      </c>
      <c r="H12" s="189">
        <v>170568</v>
      </c>
      <c r="I12" s="189">
        <v>9382</v>
      </c>
      <c r="J12" s="189">
        <v>179950</v>
      </c>
      <c r="K12" s="49"/>
      <c r="L12" s="101">
        <v>611466</v>
      </c>
      <c r="M12" s="109"/>
    </row>
    <row r="13" spans="1:13" s="51" customFormat="1" ht="9" customHeight="1">
      <c r="A13" s="52" t="s">
        <v>83</v>
      </c>
      <c r="B13" s="190">
        <v>7</v>
      </c>
      <c r="C13" s="190">
        <v>6</v>
      </c>
      <c r="D13" s="190">
        <v>13</v>
      </c>
      <c r="E13" s="53"/>
      <c r="F13" s="190">
        <v>126318</v>
      </c>
      <c r="G13" s="190">
        <v>121601</v>
      </c>
      <c r="H13" s="190">
        <v>247919</v>
      </c>
      <c r="I13" s="190">
        <v>44702</v>
      </c>
      <c r="J13" s="190">
        <v>292621</v>
      </c>
      <c r="K13" s="53"/>
      <c r="L13" s="102">
        <v>907833</v>
      </c>
      <c r="M13" s="108"/>
    </row>
    <row r="14" spans="1:13" s="51" customFormat="1" ht="9" customHeight="1">
      <c r="A14" s="50" t="s">
        <v>4</v>
      </c>
      <c r="B14" s="189">
        <v>4</v>
      </c>
      <c r="C14" s="189">
        <v>0</v>
      </c>
      <c r="D14" s="189">
        <v>4</v>
      </c>
      <c r="E14" s="49"/>
      <c r="F14" s="189">
        <v>276319</v>
      </c>
      <c r="G14" s="189">
        <v>167387</v>
      </c>
      <c r="H14" s="189">
        <v>443706</v>
      </c>
      <c r="I14" s="189">
        <v>0</v>
      </c>
      <c r="J14" s="189">
        <v>443706</v>
      </c>
      <c r="K14" s="49"/>
      <c r="L14" s="101">
        <v>2070934</v>
      </c>
      <c r="M14" s="109"/>
    </row>
    <row r="15" spans="1:13" s="51" customFormat="1" ht="9" customHeight="1">
      <c r="A15" s="50" t="s">
        <v>6</v>
      </c>
      <c r="B15" s="189">
        <v>0</v>
      </c>
      <c r="C15" s="189">
        <v>1</v>
      </c>
      <c r="D15" s="189">
        <v>1</v>
      </c>
      <c r="E15" s="49"/>
      <c r="F15" s="189">
        <v>0</v>
      </c>
      <c r="G15" s="189">
        <v>0</v>
      </c>
      <c r="H15" s="189">
        <v>0</v>
      </c>
      <c r="I15" s="189">
        <v>3585</v>
      </c>
      <c r="J15" s="189">
        <v>3585</v>
      </c>
      <c r="K15" s="49"/>
      <c r="L15" s="101">
        <v>0</v>
      </c>
      <c r="M15" s="109"/>
    </row>
    <row r="16" spans="1:13" s="51" customFormat="1" ht="9" customHeight="1">
      <c r="A16" s="50" t="s">
        <v>91</v>
      </c>
      <c r="B16" s="189">
        <v>1</v>
      </c>
      <c r="C16" s="189">
        <v>0</v>
      </c>
      <c r="D16" s="189">
        <v>1</v>
      </c>
      <c r="E16" s="49"/>
      <c r="F16" s="189">
        <v>2743</v>
      </c>
      <c r="G16" s="189">
        <v>2203</v>
      </c>
      <c r="H16" s="189">
        <v>4946</v>
      </c>
      <c r="I16" s="189">
        <v>0</v>
      </c>
      <c r="J16" s="189">
        <v>4946</v>
      </c>
      <c r="K16" s="49"/>
      <c r="L16" s="101">
        <v>10618</v>
      </c>
      <c r="M16" s="109"/>
    </row>
    <row r="17" spans="1:13" s="51" customFormat="1" ht="9" customHeight="1">
      <c r="A17" s="50" t="s">
        <v>92</v>
      </c>
      <c r="B17" s="189">
        <v>0</v>
      </c>
      <c r="C17" s="189">
        <v>1</v>
      </c>
      <c r="D17" s="189">
        <v>1</v>
      </c>
      <c r="E17" s="49"/>
      <c r="F17" s="189">
        <v>0</v>
      </c>
      <c r="G17" s="189">
        <v>0</v>
      </c>
      <c r="H17" s="189">
        <v>0</v>
      </c>
      <c r="I17" s="189">
        <v>11845</v>
      </c>
      <c r="J17" s="189">
        <v>11845</v>
      </c>
      <c r="K17" s="49"/>
      <c r="L17" s="101">
        <v>0</v>
      </c>
      <c r="M17" s="109"/>
    </row>
    <row r="18" spans="1:13" s="51" customFormat="1" ht="9" customHeight="1">
      <c r="A18" s="52" t="s">
        <v>7</v>
      </c>
      <c r="B18" s="190">
        <v>5</v>
      </c>
      <c r="C18" s="190">
        <v>2</v>
      </c>
      <c r="D18" s="190">
        <v>7</v>
      </c>
      <c r="E18" s="49"/>
      <c r="F18" s="190">
        <v>279062</v>
      </c>
      <c r="G18" s="190">
        <v>169590</v>
      </c>
      <c r="H18" s="190">
        <v>448652</v>
      </c>
      <c r="I18" s="190">
        <v>15430</v>
      </c>
      <c r="J18" s="190">
        <v>464082</v>
      </c>
      <c r="K18" s="49"/>
      <c r="L18" s="102">
        <v>2081552</v>
      </c>
      <c r="M18" s="108"/>
    </row>
    <row r="19" spans="1:13" s="51" customFormat="1" ht="9" customHeight="1">
      <c r="A19" s="111" t="s">
        <v>114</v>
      </c>
      <c r="B19" s="191">
        <v>0</v>
      </c>
      <c r="C19" s="191">
        <v>1</v>
      </c>
      <c r="D19" s="191">
        <v>1</v>
      </c>
      <c r="E19" s="53"/>
      <c r="F19" s="191">
        <v>0</v>
      </c>
      <c r="G19" s="191">
        <v>0</v>
      </c>
      <c r="H19" s="191">
        <v>0</v>
      </c>
      <c r="I19" s="191">
        <v>526</v>
      </c>
      <c r="J19" s="191">
        <v>526</v>
      </c>
      <c r="K19" s="53"/>
      <c r="L19" s="101">
        <v>0</v>
      </c>
      <c r="M19" s="230"/>
    </row>
    <row r="20" spans="1:13" s="86" customFormat="1" ht="9" customHeight="1">
      <c r="A20" s="54" t="s">
        <v>93</v>
      </c>
      <c r="B20" s="190">
        <v>0</v>
      </c>
      <c r="C20" s="190">
        <v>1</v>
      </c>
      <c r="D20" s="190">
        <v>1</v>
      </c>
      <c r="E20" s="85"/>
      <c r="F20" s="190">
        <v>0</v>
      </c>
      <c r="G20" s="190">
        <v>0</v>
      </c>
      <c r="H20" s="190">
        <v>0</v>
      </c>
      <c r="I20" s="190">
        <v>526</v>
      </c>
      <c r="J20" s="190">
        <v>526</v>
      </c>
      <c r="K20" s="85"/>
      <c r="L20" s="101">
        <v>0</v>
      </c>
      <c r="M20" s="108"/>
    </row>
    <row r="21" spans="1:13" s="51" customFormat="1" ht="9" customHeight="1">
      <c r="A21" s="50" t="s">
        <v>94</v>
      </c>
      <c r="B21" s="190">
        <v>0</v>
      </c>
      <c r="C21" s="189">
        <v>1</v>
      </c>
      <c r="D21" s="189">
        <v>1</v>
      </c>
      <c r="E21" s="53"/>
      <c r="F21" s="189">
        <v>0</v>
      </c>
      <c r="G21" s="189">
        <v>0</v>
      </c>
      <c r="H21" s="189">
        <v>0</v>
      </c>
      <c r="I21" s="189">
        <v>7389</v>
      </c>
      <c r="J21" s="189">
        <v>7389</v>
      </c>
      <c r="K21" s="53"/>
      <c r="L21" s="101">
        <v>0</v>
      </c>
      <c r="M21" s="109"/>
    </row>
    <row r="22" spans="1:13" s="51" customFormat="1" ht="9" customHeight="1">
      <c r="A22" s="50" t="s">
        <v>12</v>
      </c>
      <c r="B22" s="189">
        <v>1</v>
      </c>
      <c r="C22" s="189">
        <v>1</v>
      </c>
      <c r="D22" s="189">
        <v>2</v>
      </c>
      <c r="E22" s="49"/>
      <c r="F22" s="189">
        <v>110662</v>
      </c>
      <c r="G22" s="189">
        <v>44027</v>
      </c>
      <c r="H22" s="189">
        <v>154689</v>
      </c>
      <c r="I22" s="189">
        <v>47029</v>
      </c>
      <c r="J22" s="189">
        <v>201718</v>
      </c>
      <c r="K22" s="49"/>
      <c r="L22" s="101">
        <v>933491</v>
      </c>
      <c r="M22" s="109"/>
    </row>
    <row r="23" spans="1:13" s="51" customFormat="1" ht="9" customHeight="1">
      <c r="A23" s="50" t="s">
        <v>95</v>
      </c>
      <c r="B23" s="189">
        <v>0</v>
      </c>
      <c r="C23" s="189">
        <v>1</v>
      </c>
      <c r="D23" s="189">
        <v>1</v>
      </c>
      <c r="E23" s="49"/>
      <c r="F23" s="189">
        <v>0</v>
      </c>
      <c r="G23" s="189">
        <v>0</v>
      </c>
      <c r="H23" s="189">
        <v>0</v>
      </c>
      <c r="I23" s="189">
        <v>692</v>
      </c>
      <c r="J23" s="189">
        <v>692</v>
      </c>
      <c r="K23" s="49"/>
      <c r="L23" s="101">
        <v>0</v>
      </c>
      <c r="M23" s="109"/>
    </row>
    <row r="24" spans="1:13" s="51" customFormat="1" ht="9" customHeight="1">
      <c r="A24" s="53" t="s">
        <v>13</v>
      </c>
      <c r="B24" s="190">
        <v>1</v>
      </c>
      <c r="C24" s="190">
        <v>3</v>
      </c>
      <c r="D24" s="190">
        <v>4</v>
      </c>
      <c r="E24" s="49"/>
      <c r="F24" s="190">
        <v>110662</v>
      </c>
      <c r="G24" s="190">
        <v>44027</v>
      </c>
      <c r="H24" s="190">
        <v>154689</v>
      </c>
      <c r="I24" s="190">
        <v>55110</v>
      </c>
      <c r="J24" s="190">
        <v>209799</v>
      </c>
      <c r="K24" s="49"/>
      <c r="L24" s="102">
        <v>933491</v>
      </c>
      <c r="M24" s="108"/>
    </row>
    <row r="25" spans="1:13" s="51" customFormat="1" ht="9" customHeight="1">
      <c r="A25" s="49" t="s">
        <v>8</v>
      </c>
      <c r="B25" s="189">
        <v>0</v>
      </c>
      <c r="C25" s="189">
        <v>5</v>
      </c>
      <c r="D25" s="189">
        <v>5</v>
      </c>
      <c r="E25" s="53"/>
      <c r="F25" s="189">
        <v>0</v>
      </c>
      <c r="G25" s="189">
        <v>0</v>
      </c>
      <c r="H25" s="189">
        <v>0</v>
      </c>
      <c r="I25" s="189">
        <v>1892068</v>
      </c>
      <c r="J25" s="189">
        <v>1892068</v>
      </c>
      <c r="K25" s="53"/>
      <c r="L25" s="101">
        <v>0</v>
      </c>
      <c r="M25" s="109"/>
    </row>
    <row r="26" spans="1:13" s="51" customFormat="1" ht="9" customHeight="1">
      <c r="A26" s="52" t="s">
        <v>229</v>
      </c>
      <c r="B26" s="190">
        <v>0</v>
      </c>
      <c r="C26" s="190">
        <v>5</v>
      </c>
      <c r="D26" s="190">
        <v>5</v>
      </c>
      <c r="E26" s="49"/>
      <c r="F26" s="190">
        <v>0</v>
      </c>
      <c r="G26" s="190">
        <v>0</v>
      </c>
      <c r="H26" s="190">
        <v>0</v>
      </c>
      <c r="I26" s="190">
        <v>1892068</v>
      </c>
      <c r="J26" s="190">
        <v>1892068</v>
      </c>
      <c r="K26" s="49"/>
      <c r="L26" s="101">
        <v>0</v>
      </c>
      <c r="M26" s="108"/>
    </row>
    <row r="27" spans="1:13" s="51" customFormat="1" ht="9" customHeight="1">
      <c r="A27" s="50" t="s">
        <v>14</v>
      </c>
      <c r="B27" s="189">
        <v>1</v>
      </c>
      <c r="C27" s="189">
        <v>0</v>
      </c>
      <c r="D27" s="189">
        <v>1</v>
      </c>
      <c r="E27" s="53"/>
      <c r="F27" s="189">
        <v>16624</v>
      </c>
      <c r="G27" s="189">
        <v>20300</v>
      </c>
      <c r="H27" s="189">
        <v>36924</v>
      </c>
      <c r="I27" s="189">
        <v>0</v>
      </c>
      <c r="J27" s="189">
        <v>36924</v>
      </c>
      <c r="K27" s="53"/>
      <c r="L27" s="101">
        <v>96322</v>
      </c>
      <c r="M27" s="109"/>
    </row>
    <row r="28" spans="1:13" s="51" customFormat="1" ht="9" customHeight="1">
      <c r="A28" s="50" t="s">
        <v>16</v>
      </c>
      <c r="B28" s="189">
        <v>0</v>
      </c>
      <c r="C28" s="189">
        <v>2</v>
      </c>
      <c r="D28" s="189">
        <v>2</v>
      </c>
      <c r="E28" s="49"/>
      <c r="F28" s="189">
        <v>0</v>
      </c>
      <c r="G28" s="189">
        <v>0</v>
      </c>
      <c r="H28" s="189">
        <v>0</v>
      </c>
      <c r="I28" s="189">
        <v>3626</v>
      </c>
      <c r="J28" s="189">
        <v>3626</v>
      </c>
      <c r="K28" s="49"/>
      <c r="L28" s="101">
        <v>0</v>
      </c>
      <c r="M28" s="109"/>
    </row>
    <row r="29" spans="1:13" s="51" customFormat="1" ht="9" customHeight="1">
      <c r="A29" s="52" t="s">
        <v>17</v>
      </c>
      <c r="B29" s="190">
        <v>1</v>
      </c>
      <c r="C29" s="190">
        <v>2</v>
      </c>
      <c r="D29" s="190">
        <v>3</v>
      </c>
      <c r="E29" s="49"/>
      <c r="F29" s="190">
        <v>16624</v>
      </c>
      <c r="G29" s="190">
        <v>20300</v>
      </c>
      <c r="H29" s="190">
        <v>36924</v>
      </c>
      <c r="I29" s="190">
        <v>3626</v>
      </c>
      <c r="J29" s="190">
        <v>40550</v>
      </c>
      <c r="K29" s="49"/>
      <c r="L29" s="102">
        <v>96322</v>
      </c>
      <c r="M29" s="108"/>
    </row>
    <row r="30" spans="1:13" s="51" customFormat="1" ht="9" customHeight="1">
      <c r="A30" s="50" t="s">
        <v>19</v>
      </c>
      <c r="B30" s="189">
        <v>0</v>
      </c>
      <c r="C30" s="189">
        <v>2</v>
      </c>
      <c r="D30" s="189">
        <v>2</v>
      </c>
      <c r="E30" s="53"/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53"/>
      <c r="L30" s="101">
        <v>0</v>
      </c>
      <c r="M30" s="109"/>
    </row>
    <row r="31" spans="1:13" s="51" customFormat="1" ht="9" customHeight="1">
      <c r="A31" s="50" t="s">
        <v>20</v>
      </c>
      <c r="B31" s="189">
        <v>0</v>
      </c>
      <c r="C31" s="189">
        <v>2</v>
      </c>
      <c r="D31" s="189">
        <v>2</v>
      </c>
      <c r="E31" s="49"/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49"/>
      <c r="L31" s="101">
        <v>0</v>
      </c>
      <c r="M31" s="109"/>
    </row>
    <row r="32" spans="1:13" s="51" customFormat="1" ht="9" customHeight="1">
      <c r="A32" s="50" t="s">
        <v>22</v>
      </c>
      <c r="B32" s="189">
        <v>2</v>
      </c>
      <c r="C32" s="189">
        <v>1</v>
      </c>
      <c r="D32" s="189">
        <v>3</v>
      </c>
      <c r="E32" s="49"/>
      <c r="F32" s="189">
        <v>49435</v>
      </c>
      <c r="G32" s="189">
        <v>38212</v>
      </c>
      <c r="H32" s="189">
        <v>87647</v>
      </c>
      <c r="I32" s="189">
        <v>1766</v>
      </c>
      <c r="J32" s="189">
        <v>89413</v>
      </c>
      <c r="K32" s="49"/>
      <c r="L32" s="101">
        <v>187990</v>
      </c>
      <c r="M32" s="109"/>
    </row>
    <row r="33" spans="1:13" s="51" customFormat="1" ht="9" customHeight="1">
      <c r="A33" s="50" t="s">
        <v>96</v>
      </c>
      <c r="B33" s="189">
        <v>1</v>
      </c>
      <c r="C33" s="189">
        <v>1</v>
      </c>
      <c r="D33" s="189">
        <v>2</v>
      </c>
      <c r="E33" s="49"/>
      <c r="F33" s="189">
        <v>0</v>
      </c>
      <c r="G33" s="189">
        <v>7789</v>
      </c>
      <c r="H33" s="189">
        <v>7789</v>
      </c>
      <c r="I33" s="189">
        <v>1380</v>
      </c>
      <c r="J33" s="189">
        <v>9169</v>
      </c>
      <c r="K33" s="49"/>
      <c r="L33" s="101">
        <v>0</v>
      </c>
      <c r="M33" s="109"/>
    </row>
    <row r="34" spans="1:13" s="51" customFormat="1" ht="9" customHeight="1">
      <c r="A34" s="50" t="s">
        <v>23</v>
      </c>
      <c r="B34" s="189">
        <v>4</v>
      </c>
      <c r="C34" s="189">
        <v>2</v>
      </c>
      <c r="D34" s="189">
        <v>6</v>
      </c>
      <c r="E34" s="49"/>
      <c r="F34" s="189">
        <v>140756</v>
      </c>
      <c r="G34" s="189">
        <v>225244</v>
      </c>
      <c r="H34" s="189">
        <v>366000</v>
      </c>
      <c r="I34" s="189">
        <v>34443</v>
      </c>
      <c r="J34" s="189">
        <v>400443</v>
      </c>
      <c r="K34" s="49"/>
      <c r="L34" s="101">
        <v>538318</v>
      </c>
      <c r="M34" s="109"/>
    </row>
    <row r="35" spans="1:13" s="51" customFormat="1" ht="9" customHeight="1">
      <c r="A35" s="52" t="s">
        <v>25</v>
      </c>
      <c r="B35" s="190">
        <v>7</v>
      </c>
      <c r="C35" s="190">
        <v>8</v>
      </c>
      <c r="D35" s="190">
        <v>15</v>
      </c>
      <c r="E35" s="49"/>
      <c r="F35" s="190">
        <v>190191</v>
      </c>
      <c r="G35" s="190">
        <v>271245</v>
      </c>
      <c r="H35" s="190">
        <v>461436</v>
      </c>
      <c r="I35" s="190">
        <v>37589</v>
      </c>
      <c r="J35" s="190">
        <v>499025</v>
      </c>
      <c r="K35" s="49"/>
      <c r="L35" s="102">
        <v>726308</v>
      </c>
      <c r="M35" s="108"/>
    </row>
    <row r="36" spans="1:13" s="51" customFormat="1" ht="9" customHeight="1">
      <c r="A36" s="50" t="s">
        <v>26</v>
      </c>
      <c r="B36" s="189">
        <v>1</v>
      </c>
      <c r="C36" s="189">
        <v>2</v>
      </c>
      <c r="D36" s="189">
        <v>3</v>
      </c>
      <c r="E36" s="53"/>
      <c r="F36" s="189">
        <v>60285</v>
      </c>
      <c r="G36" s="189">
        <v>28099</v>
      </c>
      <c r="H36" s="189">
        <v>88384</v>
      </c>
      <c r="I36" s="189">
        <v>1869</v>
      </c>
      <c r="J36" s="189">
        <v>90253</v>
      </c>
      <c r="K36" s="53"/>
      <c r="L36" s="101">
        <v>457464</v>
      </c>
      <c r="M36" s="109"/>
    </row>
    <row r="37" spans="1:13" s="51" customFormat="1" ht="9" customHeight="1">
      <c r="A37" s="50" t="s">
        <v>27</v>
      </c>
      <c r="B37" s="189">
        <v>2</v>
      </c>
      <c r="C37" s="189">
        <v>4</v>
      </c>
      <c r="D37" s="189">
        <v>6</v>
      </c>
      <c r="E37" s="49"/>
      <c r="F37" s="189">
        <v>716742</v>
      </c>
      <c r="G37" s="189">
        <v>214918</v>
      </c>
      <c r="H37" s="189">
        <v>931660</v>
      </c>
      <c r="I37" s="189">
        <v>129812</v>
      </c>
      <c r="J37" s="189">
        <v>1061472</v>
      </c>
      <c r="K37" s="49"/>
      <c r="L37" s="101">
        <v>2735635</v>
      </c>
      <c r="M37" s="109"/>
    </row>
    <row r="38" spans="1:13" s="51" customFormat="1" ht="9" customHeight="1">
      <c r="A38" s="50" t="s">
        <v>28</v>
      </c>
      <c r="B38" s="189">
        <v>1</v>
      </c>
      <c r="C38" s="189">
        <v>1</v>
      </c>
      <c r="D38" s="189">
        <v>2</v>
      </c>
      <c r="E38" s="49"/>
      <c r="F38" s="189">
        <v>28252</v>
      </c>
      <c r="G38" s="189">
        <v>18708</v>
      </c>
      <c r="H38" s="189">
        <v>46960</v>
      </c>
      <c r="I38" s="189">
        <v>18327</v>
      </c>
      <c r="J38" s="189">
        <v>65287</v>
      </c>
      <c r="K38" s="49"/>
      <c r="L38" s="101">
        <v>219960</v>
      </c>
      <c r="M38" s="109"/>
    </row>
    <row r="39" spans="1:13" s="51" customFormat="1" ht="9" customHeight="1">
      <c r="A39" s="50" t="s">
        <v>29</v>
      </c>
      <c r="B39" s="189">
        <v>1</v>
      </c>
      <c r="C39" s="189">
        <v>0</v>
      </c>
      <c r="D39" s="189">
        <v>1</v>
      </c>
      <c r="E39" s="49"/>
      <c r="F39" s="189">
        <v>63496</v>
      </c>
      <c r="G39" s="189">
        <v>2343</v>
      </c>
      <c r="H39" s="189">
        <v>65839</v>
      </c>
      <c r="I39" s="189">
        <v>0</v>
      </c>
      <c r="J39" s="189">
        <v>65839</v>
      </c>
      <c r="K39" s="49"/>
      <c r="L39" s="101">
        <v>674387</v>
      </c>
      <c r="M39" s="109"/>
    </row>
    <row r="40" spans="1:13" s="51" customFormat="1" ht="9" customHeight="1">
      <c r="A40" s="50" t="s">
        <v>31</v>
      </c>
      <c r="B40" s="189">
        <v>1</v>
      </c>
      <c r="C40" s="189">
        <v>0</v>
      </c>
      <c r="D40" s="189">
        <v>1</v>
      </c>
      <c r="E40" s="49"/>
      <c r="F40" s="189">
        <v>9551</v>
      </c>
      <c r="G40" s="189">
        <v>13962</v>
      </c>
      <c r="H40" s="189">
        <v>23513</v>
      </c>
      <c r="I40" s="189">
        <v>0</v>
      </c>
      <c r="J40" s="189">
        <v>23513</v>
      </c>
      <c r="K40" s="49"/>
      <c r="L40" s="101">
        <v>72664</v>
      </c>
      <c r="M40" s="109"/>
    </row>
    <row r="41" spans="1:13" s="51" customFormat="1" ht="9" customHeight="1">
      <c r="A41" s="50" t="s">
        <v>32</v>
      </c>
      <c r="B41" s="189">
        <v>0</v>
      </c>
      <c r="C41" s="189">
        <v>3</v>
      </c>
      <c r="D41" s="189">
        <v>3</v>
      </c>
      <c r="E41" s="49"/>
      <c r="F41" s="189">
        <v>0</v>
      </c>
      <c r="G41" s="189">
        <v>0</v>
      </c>
      <c r="H41" s="189">
        <v>0</v>
      </c>
      <c r="I41" s="189">
        <v>9233</v>
      </c>
      <c r="J41" s="189">
        <v>9233</v>
      </c>
      <c r="K41" s="49"/>
      <c r="L41" s="101">
        <v>0</v>
      </c>
      <c r="M41" s="109"/>
    </row>
    <row r="42" spans="1:13" s="51" customFormat="1" ht="9" customHeight="1">
      <c r="A42" s="50" t="s">
        <v>33</v>
      </c>
      <c r="B42" s="189">
        <v>0</v>
      </c>
      <c r="C42" s="189">
        <v>1</v>
      </c>
      <c r="D42" s="189">
        <v>1</v>
      </c>
      <c r="E42" s="49"/>
      <c r="F42" s="189">
        <v>0</v>
      </c>
      <c r="G42" s="189">
        <v>0</v>
      </c>
      <c r="H42" s="189">
        <v>0</v>
      </c>
      <c r="I42" s="189">
        <v>2561</v>
      </c>
      <c r="J42" s="189">
        <v>2561</v>
      </c>
      <c r="K42" s="49"/>
      <c r="L42" s="101">
        <v>0</v>
      </c>
      <c r="M42" s="109"/>
    </row>
    <row r="43" spans="1:13" s="51" customFormat="1" ht="9" customHeight="1">
      <c r="A43" s="50" t="s">
        <v>34</v>
      </c>
      <c r="B43" s="189">
        <v>0</v>
      </c>
      <c r="C43" s="189">
        <v>1</v>
      </c>
      <c r="D43" s="189">
        <v>1</v>
      </c>
      <c r="E43" s="49"/>
      <c r="F43" s="189">
        <v>0</v>
      </c>
      <c r="G43" s="189">
        <v>0</v>
      </c>
      <c r="H43" s="189">
        <v>0</v>
      </c>
      <c r="I43" s="189">
        <v>2600</v>
      </c>
      <c r="J43" s="189">
        <v>2600</v>
      </c>
      <c r="K43" s="49"/>
      <c r="L43" s="101">
        <v>0</v>
      </c>
      <c r="M43" s="109"/>
    </row>
    <row r="44" spans="1:13" s="51" customFormat="1" ht="9" customHeight="1">
      <c r="A44" s="52" t="s">
        <v>35</v>
      </c>
      <c r="B44" s="190">
        <v>6</v>
      </c>
      <c r="C44" s="190">
        <v>12</v>
      </c>
      <c r="D44" s="190">
        <v>18</v>
      </c>
      <c r="E44" s="49"/>
      <c r="F44" s="190">
        <v>878326</v>
      </c>
      <c r="G44" s="190">
        <v>278030</v>
      </c>
      <c r="H44" s="190">
        <v>1156356</v>
      </c>
      <c r="I44" s="190">
        <v>164402</v>
      </c>
      <c r="J44" s="190">
        <v>1320758</v>
      </c>
      <c r="K44" s="49"/>
      <c r="L44" s="102">
        <v>4160110</v>
      </c>
      <c r="M44" s="108"/>
    </row>
    <row r="45" spans="1:13" s="51" customFormat="1" ht="9" customHeight="1">
      <c r="A45" s="50" t="s">
        <v>41</v>
      </c>
      <c r="B45" s="189">
        <v>2</v>
      </c>
      <c r="C45" s="189">
        <v>2</v>
      </c>
      <c r="D45" s="189">
        <v>4</v>
      </c>
      <c r="E45" s="53"/>
      <c r="F45" s="189">
        <v>21053</v>
      </c>
      <c r="G45" s="189">
        <v>20989</v>
      </c>
      <c r="H45" s="189">
        <v>42042</v>
      </c>
      <c r="I45" s="189">
        <v>33742</v>
      </c>
      <c r="J45" s="189">
        <v>75784</v>
      </c>
      <c r="K45" s="53"/>
      <c r="L45" s="101">
        <v>80214</v>
      </c>
      <c r="M45" s="109"/>
    </row>
    <row r="46" spans="1:13" s="51" customFormat="1" ht="9" customHeight="1">
      <c r="A46" s="50" t="s">
        <v>42</v>
      </c>
      <c r="B46" s="189">
        <v>1</v>
      </c>
      <c r="C46" s="189">
        <v>1</v>
      </c>
      <c r="D46" s="189">
        <v>2</v>
      </c>
      <c r="E46" s="49"/>
      <c r="F46" s="189">
        <v>9768</v>
      </c>
      <c r="G46" s="189">
        <v>8369</v>
      </c>
      <c r="H46" s="189">
        <v>18137</v>
      </c>
      <c r="I46" s="189">
        <v>51559</v>
      </c>
      <c r="J46" s="189">
        <v>69696</v>
      </c>
      <c r="K46" s="49"/>
      <c r="L46" s="101">
        <v>37530</v>
      </c>
      <c r="M46" s="109"/>
    </row>
    <row r="47" spans="1:13" s="51" customFormat="1" ht="9" customHeight="1">
      <c r="A47" s="52" t="s">
        <v>43</v>
      </c>
      <c r="B47" s="190">
        <v>3</v>
      </c>
      <c r="C47" s="190">
        <v>3</v>
      </c>
      <c r="D47" s="190">
        <v>6</v>
      </c>
      <c r="E47" s="49"/>
      <c r="F47" s="190">
        <v>30821</v>
      </c>
      <c r="G47" s="190">
        <v>29358</v>
      </c>
      <c r="H47" s="190">
        <v>60179</v>
      </c>
      <c r="I47" s="190">
        <v>85301</v>
      </c>
      <c r="J47" s="190">
        <v>145480</v>
      </c>
      <c r="K47" s="49"/>
      <c r="L47" s="102">
        <v>117744</v>
      </c>
      <c r="M47" s="108"/>
    </row>
    <row r="48" spans="1:13" s="51" customFormat="1" ht="9" customHeight="1">
      <c r="A48" s="51" t="s">
        <v>36</v>
      </c>
      <c r="B48" s="189">
        <v>1</v>
      </c>
      <c r="C48" s="189">
        <v>1</v>
      </c>
      <c r="D48" s="189">
        <v>2</v>
      </c>
      <c r="E48" s="49"/>
      <c r="F48" s="189">
        <v>11720</v>
      </c>
      <c r="G48" s="189">
        <v>14976</v>
      </c>
      <c r="H48" s="189">
        <v>26696</v>
      </c>
      <c r="I48" s="189">
        <v>981</v>
      </c>
      <c r="J48" s="189">
        <v>27677</v>
      </c>
      <c r="K48" s="49"/>
      <c r="L48" s="101">
        <v>43932</v>
      </c>
      <c r="M48" s="109"/>
    </row>
    <row r="49" spans="1:13" s="51" customFormat="1" ht="9" customHeight="1">
      <c r="A49" s="51" t="s">
        <v>38</v>
      </c>
      <c r="B49" s="189">
        <v>0</v>
      </c>
      <c r="C49" s="189">
        <v>2</v>
      </c>
      <c r="D49" s="189">
        <v>2</v>
      </c>
      <c r="E49" s="53"/>
      <c r="F49" s="189">
        <v>0</v>
      </c>
      <c r="G49" s="189">
        <v>0</v>
      </c>
      <c r="H49" s="189">
        <v>0</v>
      </c>
      <c r="I49" s="189">
        <v>2037</v>
      </c>
      <c r="J49" s="189">
        <v>2037</v>
      </c>
      <c r="K49" s="53"/>
      <c r="L49" s="101">
        <v>0</v>
      </c>
      <c r="M49" s="109"/>
    </row>
    <row r="50" spans="1:13" s="51" customFormat="1" ht="9" customHeight="1">
      <c r="A50" s="51" t="s">
        <v>228</v>
      </c>
      <c r="B50" s="189">
        <v>1</v>
      </c>
      <c r="C50" s="189">
        <v>0</v>
      </c>
      <c r="D50" s="189">
        <v>1</v>
      </c>
      <c r="E50" s="49"/>
      <c r="F50" s="189">
        <v>99653</v>
      </c>
      <c r="G50" s="189">
        <v>97620</v>
      </c>
      <c r="H50" s="189">
        <v>197273</v>
      </c>
      <c r="I50" s="189">
        <v>0</v>
      </c>
      <c r="J50" s="189">
        <v>197273</v>
      </c>
      <c r="K50" s="49"/>
      <c r="L50" s="101">
        <v>743248</v>
      </c>
      <c r="M50" s="109"/>
    </row>
    <row r="51" spans="1:13" s="51" customFormat="1" ht="9" customHeight="1">
      <c r="A51" s="52" t="s">
        <v>40</v>
      </c>
      <c r="B51" s="190">
        <v>2</v>
      </c>
      <c r="C51" s="190">
        <v>3</v>
      </c>
      <c r="D51" s="190">
        <v>5</v>
      </c>
      <c r="E51" s="49"/>
      <c r="F51" s="190">
        <v>111373</v>
      </c>
      <c r="G51" s="190">
        <v>112596</v>
      </c>
      <c r="H51" s="190">
        <v>223969</v>
      </c>
      <c r="I51" s="190">
        <v>3018</v>
      </c>
      <c r="J51" s="190">
        <v>226987</v>
      </c>
      <c r="K51" s="49"/>
      <c r="L51" s="102">
        <v>787180</v>
      </c>
      <c r="M51" s="108"/>
    </row>
    <row r="52" spans="1:13" s="51" customFormat="1" ht="9" customHeight="1">
      <c r="A52" s="50" t="s">
        <v>44</v>
      </c>
      <c r="B52" s="189">
        <v>0</v>
      </c>
      <c r="C52" s="189">
        <v>5</v>
      </c>
      <c r="D52" s="189">
        <v>5</v>
      </c>
      <c r="E52" s="53"/>
      <c r="F52" s="189">
        <v>0</v>
      </c>
      <c r="G52" s="189">
        <v>0</v>
      </c>
      <c r="H52" s="189">
        <v>0</v>
      </c>
      <c r="I52" s="189">
        <v>710972</v>
      </c>
      <c r="J52" s="189">
        <v>710972</v>
      </c>
      <c r="K52" s="53"/>
      <c r="L52" s="101">
        <v>0</v>
      </c>
      <c r="M52" s="109"/>
    </row>
    <row r="53" spans="1:13" s="51" customFormat="1" ht="9" customHeight="1">
      <c r="A53" s="50" t="s">
        <v>45</v>
      </c>
      <c r="B53" s="189">
        <v>1</v>
      </c>
      <c r="C53" s="189">
        <v>2</v>
      </c>
      <c r="D53" s="189">
        <v>3</v>
      </c>
      <c r="E53" s="49"/>
      <c r="F53" s="189">
        <v>4020</v>
      </c>
      <c r="G53" s="189">
        <v>5575</v>
      </c>
      <c r="H53" s="189">
        <v>9595</v>
      </c>
      <c r="I53" s="189">
        <v>43386</v>
      </c>
      <c r="J53" s="189">
        <v>52981</v>
      </c>
      <c r="K53" s="49"/>
      <c r="L53" s="101">
        <v>15036</v>
      </c>
      <c r="M53" s="109"/>
    </row>
    <row r="54" spans="1:13" s="51" customFormat="1" ht="9" customHeight="1">
      <c r="A54" s="50" t="s">
        <v>46</v>
      </c>
      <c r="B54" s="189">
        <v>14</v>
      </c>
      <c r="C54" s="189">
        <v>13</v>
      </c>
      <c r="D54" s="189">
        <v>27</v>
      </c>
      <c r="E54" s="49"/>
      <c r="F54" s="189">
        <v>3936588</v>
      </c>
      <c r="G54" s="189">
        <v>1303884</v>
      </c>
      <c r="H54" s="189">
        <v>5240472</v>
      </c>
      <c r="I54" s="189">
        <v>2161720</v>
      </c>
      <c r="J54" s="189">
        <v>7402192</v>
      </c>
      <c r="K54" s="49"/>
      <c r="L54" s="101">
        <v>36870456</v>
      </c>
      <c r="M54" s="109"/>
    </row>
    <row r="55" spans="1:13" s="51" customFormat="1" ht="9" customHeight="1">
      <c r="A55" s="50" t="s">
        <v>47</v>
      </c>
      <c r="B55" s="189">
        <v>4</v>
      </c>
      <c r="C55" s="189">
        <v>9</v>
      </c>
      <c r="D55" s="189">
        <v>13</v>
      </c>
      <c r="E55" s="49"/>
      <c r="F55" s="189">
        <v>78484</v>
      </c>
      <c r="G55" s="189">
        <v>77602</v>
      </c>
      <c r="H55" s="189">
        <v>156086</v>
      </c>
      <c r="I55" s="189">
        <v>82975</v>
      </c>
      <c r="J55" s="189">
        <v>239061</v>
      </c>
      <c r="K55" s="49"/>
      <c r="L55" s="101">
        <v>389124</v>
      </c>
      <c r="M55" s="109"/>
    </row>
    <row r="56" spans="1:13" s="51" customFormat="1" ht="9" customHeight="1">
      <c r="A56" s="52" t="s">
        <v>48</v>
      </c>
      <c r="B56" s="190">
        <v>19</v>
      </c>
      <c r="C56" s="190">
        <v>29</v>
      </c>
      <c r="D56" s="190">
        <v>48</v>
      </c>
      <c r="E56" s="49"/>
      <c r="F56" s="190">
        <v>4019092</v>
      </c>
      <c r="G56" s="190">
        <v>1387061</v>
      </c>
      <c r="H56" s="190">
        <v>5406153</v>
      </c>
      <c r="I56" s="190">
        <v>2999053</v>
      </c>
      <c r="J56" s="190">
        <v>8405206</v>
      </c>
      <c r="K56" s="49"/>
      <c r="L56" s="102">
        <v>37274616</v>
      </c>
      <c r="M56" s="108"/>
    </row>
    <row r="57" spans="1:13" s="51" customFormat="1" ht="9" customHeight="1">
      <c r="A57" s="50" t="s">
        <v>49</v>
      </c>
      <c r="B57" s="189">
        <v>0</v>
      </c>
      <c r="C57" s="189">
        <v>1</v>
      </c>
      <c r="D57" s="189">
        <v>1</v>
      </c>
      <c r="E57" s="53"/>
      <c r="F57" s="189">
        <v>0</v>
      </c>
      <c r="G57" s="189">
        <v>0</v>
      </c>
      <c r="H57" s="189">
        <v>0</v>
      </c>
      <c r="I57" s="189">
        <v>2043</v>
      </c>
      <c r="J57" s="189">
        <v>2043</v>
      </c>
      <c r="K57" s="53"/>
      <c r="L57" s="101">
        <v>0</v>
      </c>
      <c r="M57" s="109"/>
    </row>
    <row r="58" spans="1:13" s="51" customFormat="1" ht="9" customHeight="1">
      <c r="A58" s="50" t="s">
        <v>50</v>
      </c>
      <c r="B58" s="189">
        <v>0</v>
      </c>
      <c r="C58" s="189">
        <v>3</v>
      </c>
      <c r="D58" s="189">
        <v>3</v>
      </c>
      <c r="E58" s="49"/>
      <c r="F58" s="189">
        <v>0</v>
      </c>
      <c r="G58" s="189">
        <v>0</v>
      </c>
      <c r="H58" s="189">
        <v>0</v>
      </c>
      <c r="I58" s="189">
        <v>15136</v>
      </c>
      <c r="J58" s="189">
        <v>15136</v>
      </c>
      <c r="K58" s="49"/>
      <c r="L58" s="101">
        <v>0</v>
      </c>
      <c r="M58" s="109"/>
    </row>
    <row r="59" spans="1:13" s="51" customFormat="1" ht="9" customHeight="1">
      <c r="A59" s="50" t="s">
        <v>51</v>
      </c>
      <c r="B59" s="189">
        <v>0</v>
      </c>
      <c r="C59" s="189">
        <v>2</v>
      </c>
      <c r="D59" s="189">
        <v>2</v>
      </c>
      <c r="E59" s="49"/>
      <c r="F59" s="189">
        <v>0</v>
      </c>
      <c r="G59" s="189">
        <v>0</v>
      </c>
      <c r="H59" s="189">
        <v>0</v>
      </c>
      <c r="I59" s="189">
        <v>13441</v>
      </c>
      <c r="J59" s="189">
        <v>13441</v>
      </c>
      <c r="K59" s="49"/>
      <c r="L59" s="101">
        <v>0</v>
      </c>
      <c r="M59" s="109"/>
    </row>
    <row r="60" spans="1:13" s="51" customFormat="1" ht="9" customHeight="1">
      <c r="A60" s="52" t="s">
        <v>53</v>
      </c>
      <c r="B60" s="190">
        <v>0</v>
      </c>
      <c r="C60" s="190">
        <v>6</v>
      </c>
      <c r="D60" s="190">
        <v>6</v>
      </c>
      <c r="E60" s="49"/>
      <c r="F60" s="190">
        <v>0</v>
      </c>
      <c r="G60" s="190">
        <v>0</v>
      </c>
      <c r="H60" s="190">
        <v>0</v>
      </c>
      <c r="I60" s="190">
        <v>30620</v>
      </c>
      <c r="J60" s="190">
        <v>30620</v>
      </c>
      <c r="K60" s="49"/>
      <c r="L60" s="101">
        <v>0</v>
      </c>
      <c r="M60" s="108"/>
    </row>
    <row r="61" spans="1:13" ht="9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68"/>
      <c r="M61" s="55"/>
    </row>
    <row r="62" spans="1:13" ht="9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66"/>
      <c r="M62" s="55"/>
    </row>
    <row r="63" spans="1:13" ht="12" customHeight="1">
      <c r="A63" s="202" t="s">
        <v>186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66"/>
      <c r="M63" s="55"/>
    </row>
    <row r="64" spans="1:13" ht="12" customHeight="1">
      <c r="A64" s="46" t="s">
        <v>180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133"/>
      <c r="M64" s="55"/>
    </row>
    <row r="65" spans="1:13" ht="9" customHeight="1">
      <c r="A65" s="56"/>
      <c r="B65" s="56"/>
      <c r="C65" s="45"/>
      <c r="D65" s="45"/>
      <c r="E65" s="45"/>
      <c r="F65" s="45"/>
      <c r="G65" s="45"/>
      <c r="H65" s="45"/>
      <c r="I65" s="45"/>
      <c r="J65" s="45"/>
      <c r="K65" s="45"/>
      <c r="L65" s="66"/>
      <c r="M65" s="55"/>
    </row>
    <row r="66" spans="1:12" s="73" customFormat="1" ht="15" customHeight="1">
      <c r="A66" s="332" t="s">
        <v>87</v>
      </c>
      <c r="B66" s="335" t="s">
        <v>82</v>
      </c>
      <c r="C66" s="335"/>
      <c r="D66" s="335"/>
      <c r="E66" s="94"/>
      <c r="F66" s="336" t="s">
        <v>86</v>
      </c>
      <c r="G66" s="336"/>
      <c r="H66" s="336"/>
      <c r="I66" s="336"/>
      <c r="J66" s="336"/>
      <c r="K66" s="26"/>
      <c r="L66" s="340" t="s">
        <v>241</v>
      </c>
    </row>
    <row r="67" spans="1:12" s="73" customFormat="1" ht="23.25" customHeight="1">
      <c r="A67" s="333"/>
      <c r="B67" s="326" t="s">
        <v>195</v>
      </c>
      <c r="C67" s="326" t="s">
        <v>192</v>
      </c>
      <c r="D67" s="326" t="s">
        <v>1</v>
      </c>
      <c r="E67" s="27"/>
      <c r="F67" s="328" t="s">
        <v>193</v>
      </c>
      <c r="G67" s="328"/>
      <c r="H67" s="328"/>
      <c r="I67" s="326" t="s">
        <v>194</v>
      </c>
      <c r="J67" s="326" t="s">
        <v>1</v>
      </c>
      <c r="K67" s="29"/>
      <c r="L67" s="338"/>
    </row>
    <row r="68" spans="1:12" s="73" customFormat="1" ht="12" customHeight="1">
      <c r="A68" s="334"/>
      <c r="B68" s="327"/>
      <c r="C68" s="327"/>
      <c r="D68" s="327"/>
      <c r="E68" s="30"/>
      <c r="F68" s="31" t="s">
        <v>2</v>
      </c>
      <c r="G68" s="31" t="s">
        <v>3</v>
      </c>
      <c r="H68" s="31" t="s">
        <v>1</v>
      </c>
      <c r="I68" s="327"/>
      <c r="J68" s="327"/>
      <c r="K68" s="32"/>
      <c r="L68" s="339"/>
    </row>
    <row r="69" spans="1:13" ht="9" customHeight="1">
      <c r="A69" s="57"/>
      <c r="B69" s="58"/>
      <c r="C69" s="58"/>
      <c r="D69" s="59"/>
      <c r="E69" s="59"/>
      <c r="F69" s="58"/>
      <c r="G69" s="58"/>
      <c r="H69" s="59"/>
      <c r="I69" s="58"/>
      <c r="J69" s="59"/>
      <c r="K69" s="59"/>
      <c r="L69" s="264"/>
      <c r="M69" s="55"/>
    </row>
    <row r="70" spans="1:13" s="51" customFormat="1" ht="9" customHeight="1">
      <c r="A70" s="50" t="s">
        <v>54</v>
      </c>
      <c r="B70" s="189">
        <v>2</v>
      </c>
      <c r="C70" s="189">
        <v>1</v>
      </c>
      <c r="D70" s="189">
        <v>3</v>
      </c>
      <c r="E70" s="49"/>
      <c r="F70" s="189">
        <v>596</v>
      </c>
      <c r="G70" s="189">
        <v>16890</v>
      </c>
      <c r="H70" s="189">
        <v>17486</v>
      </c>
      <c r="I70" s="189">
        <v>1596</v>
      </c>
      <c r="J70" s="189">
        <v>19082</v>
      </c>
      <c r="K70" s="49"/>
      <c r="L70" s="101">
        <v>1608</v>
      </c>
      <c r="M70" s="109"/>
    </row>
    <row r="71" spans="1:13" s="51" customFormat="1" ht="9" customHeight="1">
      <c r="A71" s="50" t="s">
        <v>55</v>
      </c>
      <c r="B71" s="189">
        <v>1</v>
      </c>
      <c r="C71" s="189">
        <v>0</v>
      </c>
      <c r="D71" s="189">
        <v>1</v>
      </c>
      <c r="E71" s="49"/>
      <c r="F71" s="189">
        <v>7133</v>
      </c>
      <c r="G71" s="189">
        <v>5605</v>
      </c>
      <c r="H71" s="189">
        <v>12738</v>
      </c>
      <c r="I71" s="189">
        <v>0</v>
      </c>
      <c r="J71" s="189">
        <v>12738</v>
      </c>
      <c r="K71" s="49"/>
      <c r="L71" s="101">
        <v>27270</v>
      </c>
      <c r="M71" s="109"/>
    </row>
    <row r="72" spans="1:13" s="51" customFormat="1" ht="9" customHeight="1">
      <c r="A72" s="52" t="s">
        <v>56</v>
      </c>
      <c r="B72" s="190">
        <v>3</v>
      </c>
      <c r="C72" s="190">
        <v>1</v>
      </c>
      <c r="D72" s="190">
        <v>4</v>
      </c>
      <c r="E72" s="53"/>
      <c r="F72" s="190">
        <v>7729</v>
      </c>
      <c r="G72" s="190">
        <v>22495</v>
      </c>
      <c r="H72" s="190">
        <v>30224</v>
      </c>
      <c r="I72" s="190">
        <v>1596</v>
      </c>
      <c r="J72" s="190">
        <v>31820</v>
      </c>
      <c r="K72" s="53"/>
      <c r="L72" s="102">
        <v>28878</v>
      </c>
      <c r="M72" s="108"/>
    </row>
    <row r="73" spans="1:13" s="51" customFormat="1" ht="9" customHeight="1">
      <c r="A73" s="50" t="s">
        <v>97</v>
      </c>
      <c r="B73" s="189">
        <v>1</v>
      </c>
      <c r="C73" s="189">
        <v>0</v>
      </c>
      <c r="D73" s="189">
        <v>1</v>
      </c>
      <c r="E73" s="49"/>
      <c r="F73" s="189">
        <v>7006</v>
      </c>
      <c r="G73" s="189">
        <v>19750</v>
      </c>
      <c r="H73" s="189">
        <v>26756</v>
      </c>
      <c r="I73" s="189">
        <v>0</v>
      </c>
      <c r="J73" s="189">
        <v>26756</v>
      </c>
      <c r="K73" s="49"/>
      <c r="L73" s="101">
        <v>26886</v>
      </c>
      <c r="M73" s="109"/>
    </row>
    <row r="74" spans="1:13" s="51" customFormat="1" ht="9" customHeight="1">
      <c r="A74" s="50" t="s">
        <v>58</v>
      </c>
      <c r="B74" s="189">
        <v>3</v>
      </c>
      <c r="C74" s="189">
        <v>2</v>
      </c>
      <c r="D74" s="189">
        <v>5</v>
      </c>
      <c r="E74" s="49"/>
      <c r="F74" s="189">
        <v>340166</v>
      </c>
      <c r="G74" s="189">
        <v>442335</v>
      </c>
      <c r="H74" s="189">
        <v>782501</v>
      </c>
      <c r="I74" s="189">
        <v>4244</v>
      </c>
      <c r="J74" s="189">
        <v>786745</v>
      </c>
      <c r="K74" s="49"/>
      <c r="L74" s="101">
        <v>1197071</v>
      </c>
      <c r="M74" s="109"/>
    </row>
    <row r="75" spans="1:13" s="51" customFormat="1" ht="9" customHeight="1">
      <c r="A75" s="50" t="s">
        <v>59</v>
      </c>
      <c r="B75" s="189">
        <v>10</v>
      </c>
      <c r="C75" s="189">
        <v>11</v>
      </c>
      <c r="D75" s="189">
        <v>21</v>
      </c>
      <c r="E75" s="49"/>
      <c r="F75" s="189">
        <v>606481</v>
      </c>
      <c r="G75" s="189">
        <v>458417</v>
      </c>
      <c r="H75" s="189">
        <v>1064898</v>
      </c>
      <c r="I75" s="189">
        <v>368932</v>
      </c>
      <c r="J75" s="189">
        <v>1433830</v>
      </c>
      <c r="K75" s="49"/>
      <c r="L75" s="101">
        <v>5012541.5</v>
      </c>
      <c r="M75" s="109"/>
    </row>
    <row r="76" spans="1:13" s="51" customFormat="1" ht="9" customHeight="1">
      <c r="A76" s="50" t="s">
        <v>60</v>
      </c>
      <c r="B76" s="189">
        <v>3</v>
      </c>
      <c r="C76" s="189">
        <v>1</v>
      </c>
      <c r="D76" s="189">
        <v>4</v>
      </c>
      <c r="E76" s="49"/>
      <c r="F76" s="189">
        <v>119813</v>
      </c>
      <c r="G76" s="189">
        <v>252291</v>
      </c>
      <c r="H76" s="189">
        <v>372104</v>
      </c>
      <c r="I76" s="189">
        <v>11428</v>
      </c>
      <c r="J76" s="189">
        <v>383532</v>
      </c>
      <c r="K76" s="49"/>
      <c r="L76" s="101">
        <v>783124</v>
      </c>
      <c r="M76" s="109"/>
    </row>
    <row r="77" spans="1:13" s="51" customFormat="1" ht="9" customHeight="1">
      <c r="A77" s="52" t="s">
        <v>61</v>
      </c>
      <c r="B77" s="190">
        <v>17</v>
      </c>
      <c r="C77" s="190">
        <v>14</v>
      </c>
      <c r="D77" s="190">
        <v>31</v>
      </c>
      <c r="E77" s="53"/>
      <c r="F77" s="190">
        <v>1073466</v>
      </c>
      <c r="G77" s="190">
        <v>1172793</v>
      </c>
      <c r="H77" s="190">
        <v>2246259</v>
      </c>
      <c r="I77" s="190">
        <v>384604</v>
      </c>
      <c r="J77" s="190">
        <v>2630863</v>
      </c>
      <c r="K77" s="53"/>
      <c r="L77" s="102">
        <v>7019622.5</v>
      </c>
      <c r="M77" s="108"/>
    </row>
    <row r="78" spans="1:13" s="51" customFormat="1" ht="9" customHeight="1">
      <c r="A78" s="50" t="s">
        <v>62</v>
      </c>
      <c r="B78" s="189">
        <v>3</v>
      </c>
      <c r="C78" s="189">
        <v>1</v>
      </c>
      <c r="D78" s="189">
        <v>4</v>
      </c>
      <c r="E78" s="49"/>
      <c r="F78" s="189">
        <v>123325</v>
      </c>
      <c r="G78" s="189">
        <v>125366</v>
      </c>
      <c r="H78" s="189">
        <v>248691</v>
      </c>
      <c r="I78" s="189">
        <v>0</v>
      </c>
      <c r="J78" s="189">
        <v>248691</v>
      </c>
      <c r="K78" s="49"/>
      <c r="L78" s="101">
        <v>557696</v>
      </c>
      <c r="M78" s="109"/>
    </row>
    <row r="79" spans="1:13" s="51" customFormat="1" ht="9" customHeight="1">
      <c r="A79" s="50" t="s">
        <v>63</v>
      </c>
      <c r="B79" s="189">
        <v>0</v>
      </c>
      <c r="C79" s="189">
        <v>1</v>
      </c>
      <c r="D79" s="189">
        <v>1</v>
      </c>
      <c r="E79" s="49"/>
      <c r="F79" s="189">
        <v>0</v>
      </c>
      <c r="G79" s="189">
        <v>0</v>
      </c>
      <c r="H79" s="189">
        <v>0</v>
      </c>
      <c r="I79" s="189">
        <v>3001</v>
      </c>
      <c r="J79" s="189">
        <v>3001</v>
      </c>
      <c r="K79" s="49"/>
      <c r="L79" s="101">
        <v>0</v>
      </c>
      <c r="M79" s="109"/>
    </row>
    <row r="80" spans="1:13" s="51" customFormat="1" ht="9" customHeight="1">
      <c r="A80" s="50" t="s">
        <v>64</v>
      </c>
      <c r="B80" s="189">
        <v>0</v>
      </c>
      <c r="C80" s="189">
        <v>1</v>
      </c>
      <c r="D80" s="189">
        <v>1</v>
      </c>
      <c r="E80" s="49"/>
      <c r="F80" s="189">
        <v>0</v>
      </c>
      <c r="G80" s="189">
        <v>0</v>
      </c>
      <c r="H80" s="189">
        <v>0</v>
      </c>
      <c r="I80" s="189">
        <v>1741</v>
      </c>
      <c r="J80" s="189">
        <v>1741</v>
      </c>
      <c r="K80" s="49"/>
      <c r="L80" s="101">
        <v>0</v>
      </c>
      <c r="M80" s="109"/>
    </row>
    <row r="81" spans="1:13" s="51" customFormat="1" ht="9" customHeight="1">
      <c r="A81" s="52" t="s">
        <v>66</v>
      </c>
      <c r="B81" s="190">
        <v>3</v>
      </c>
      <c r="C81" s="190">
        <v>3</v>
      </c>
      <c r="D81" s="190">
        <v>6</v>
      </c>
      <c r="E81" s="53"/>
      <c r="F81" s="190">
        <v>123325</v>
      </c>
      <c r="G81" s="190">
        <v>125366</v>
      </c>
      <c r="H81" s="190">
        <v>248691</v>
      </c>
      <c r="I81" s="190">
        <v>4742</v>
      </c>
      <c r="J81" s="190">
        <v>253433</v>
      </c>
      <c r="K81" s="53"/>
      <c r="L81" s="102">
        <v>557696</v>
      </c>
      <c r="M81" s="108"/>
    </row>
    <row r="82" spans="1:13" s="51" customFormat="1" ht="9" customHeight="1">
      <c r="A82" s="50" t="s">
        <v>67</v>
      </c>
      <c r="B82" s="189">
        <v>0</v>
      </c>
      <c r="C82" s="189">
        <v>3</v>
      </c>
      <c r="D82" s="189">
        <v>3</v>
      </c>
      <c r="E82" s="49"/>
      <c r="F82" s="189">
        <v>0</v>
      </c>
      <c r="G82" s="189">
        <v>0</v>
      </c>
      <c r="H82" s="189">
        <v>0</v>
      </c>
      <c r="I82" s="189">
        <v>97997</v>
      </c>
      <c r="J82" s="189">
        <v>97997</v>
      </c>
      <c r="K82" s="49"/>
      <c r="L82" s="101">
        <v>0</v>
      </c>
      <c r="M82" s="109"/>
    </row>
    <row r="83" spans="1:13" s="51" customFormat="1" ht="9" customHeight="1">
      <c r="A83" s="50" t="s">
        <v>68</v>
      </c>
      <c r="B83" s="189">
        <v>0</v>
      </c>
      <c r="C83" s="189">
        <v>2</v>
      </c>
      <c r="D83" s="189">
        <v>2</v>
      </c>
      <c r="E83" s="49"/>
      <c r="F83" s="189">
        <v>0</v>
      </c>
      <c r="G83" s="189">
        <v>0</v>
      </c>
      <c r="H83" s="189">
        <v>0</v>
      </c>
      <c r="I83" s="189">
        <v>39746</v>
      </c>
      <c r="J83" s="189">
        <v>39746</v>
      </c>
      <c r="K83" s="49"/>
      <c r="L83" s="101">
        <v>0</v>
      </c>
      <c r="M83" s="109"/>
    </row>
    <row r="84" spans="1:13" s="51" customFormat="1" ht="9" customHeight="1">
      <c r="A84" s="52" t="s">
        <v>69</v>
      </c>
      <c r="B84" s="190">
        <v>0</v>
      </c>
      <c r="C84" s="190">
        <v>5</v>
      </c>
      <c r="D84" s="190">
        <v>5</v>
      </c>
      <c r="E84" s="53"/>
      <c r="F84" s="190">
        <v>0</v>
      </c>
      <c r="G84" s="190">
        <v>0</v>
      </c>
      <c r="H84" s="190">
        <v>0</v>
      </c>
      <c r="I84" s="190">
        <v>137743</v>
      </c>
      <c r="J84" s="190">
        <v>137743</v>
      </c>
      <c r="K84" s="53"/>
      <c r="L84" s="101">
        <v>0</v>
      </c>
      <c r="M84" s="108"/>
    </row>
    <row r="85" spans="1:13" s="51" customFormat="1" ht="9" customHeight="1">
      <c r="A85" s="50" t="s">
        <v>98</v>
      </c>
      <c r="B85" s="189">
        <v>0</v>
      </c>
      <c r="C85" s="189">
        <v>2</v>
      </c>
      <c r="D85" s="189">
        <v>2</v>
      </c>
      <c r="E85" s="49"/>
      <c r="F85" s="189">
        <v>0</v>
      </c>
      <c r="G85" s="189">
        <v>0</v>
      </c>
      <c r="H85" s="189">
        <v>0</v>
      </c>
      <c r="I85" s="189">
        <v>32580</v>
      </c>
      <c r="J85" s="189">
        <v>32580</v>
      </c>
      <c r="K85" s="49"/>
      <c r="L85" s="101">
        <v>0</v>
      </c>
      <c r="M85" s="109"/>
    </row>
    <row r="86" spans="1:13" s="51" customFormat="1" ht="9" customHeight="1">
      <c r="A86" s="50" t="s">
        <v>70</v>
      </c>
      <c r="B86" s="189">
        <v>0</v>
      </c>
      <c r="C86" s="189">
        <v>2</v>
      </c>
      <c r="D86" s="189">
        <v>2</v>
      </c>
      <c r="E86" s="49"/>
      <c r="F86" s="189">
        <v>0</v>
      </c>
      <c r="G86" s="189">
        <v>0</v>
      </c>
      <c r="H86" s="189">
        <v>0</v>
      </c>
      <c r="I86" s="189">
        <v>19800</v>
      </c>
      <c r="J86" s="189">
        <v>19800</v>
      </c>
      <c r="K86" s="49"/>
      <c r="L86" s="101">
        <v>0</v>
      </c>
      <c r="M86" s="109"/>
    </row>
    <row r="87" spans="1:13" s="51" customFormat="1" ht="9" customHeight="1">
      <c r="A87" s="50" t="s">
        <v>71</v>
      </c>
      <c r="B87" s="101">
        <v>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/>
    </row>
    <row r="88" spans="1:13" s="51" customFormat="1" ht="9" customHeight="1">
      <c r="A88" s="50" t="s">
        <v>105</v>
      </c>
      <c r="B88" s="189">
        <v>0</v>
      </c>
      <c r="C88" s="189">
        <v>6</v>
      </c>
      <c r="D88" s="189">
        <v>6</v>
      </c>
      <c r="E88" s="49"/>
      <c r="F88" s="189">
        <v>0</v>
      </c>
      <c r="G88" s="189">
        <v>0</v>
      </c>
      <c r="H88" s="189">
        <v>0</v>
      </c>
      <c r="I88" s="189">
        <v>87259</v>
      </c>
      <c r="J88" s="189">
        <v>87259</v>
      </c>
      <c r="K88" s="49"/>
      <c r="L88" s="101">
        <v>0</v>
      </c>
      <c r="M88" s="109"/>
    </row>
    <row r="89" spans="1:13" s="51" customFormat="1" ht="9" customHeight="1">
      <c r="A89" s="52" t="s">
        <v>73</v>
      </c>
      <c r="B89" s="190">
        <v>0</v>
      </c>
      <c r="C89" s="190">
        <v>10</v>
      </c>
      <c r="D89" s="190">
        <v>10</v>
      </c>
      <c r="E89" s="49"/>
      <c r="F89" s="190">
        <v>0</v>
      </c>
      <c r="G89" s="190">
        <v>0</v>
      </c>
      <c r="H89" s="190">
        <v>0</v>
      </c>
      <c r="I89" s="190">
        <v>139639</v>
      </c>
      <c r="J89" s="190">
        <v>139639</v>
      </c>
      <c r="K89" s="49"/>
      <c r="L89" s="101">
        <v>0</v>
      </c>
      <c r="M89" s="108"/>
    </row>
    <row r="90" spans="1:13" s="51" customFormat="1" ht="9" customHeight="1">
      <c r="A90" s="50" t="s">
        <v>74</v>
      </c>
      <c r="B90" s="189">
        <v>0</v>
      </c>
      <c r="C90" s="189">
        <v>4</v>
      </c>
      <c r="D90" s="189">
        <v>4</v>
      </c>
      <c r="E90" s="53"/>
      <c r="F90" s="189">
        <v>0</v>
      </c>
      <c r="G90" s="189">
        <v>0</v>
      </c>
      <c r="H90" s="189">
        <v>0</v>
      </c>
      <c r="I90" s="189">
        <v>90167</v>
      </c>
      <c r="J90" s="189">
        <v>90167</v>
      </c>
      <c r="K90" s="53"/>
      <c r="L90" s="101">
        <v>0</v>
      </c>
      <c r="M90" s="109"/>
    </row>
    <row r="91" spans="1:13" s="51" customFormat="1" ht="9" customHeight="1">
      <c r="A91" s="50" t="s">
        <v>99</v>
      </c>
      <c r="B91" s="189">
        <v>0</v>
      </c>
      <c r="C91" s="189">
        <v>2</v>
      </c>
      <c r="D91" s="189">
        <v>2</v>
      </c>
      <c r="E91" s="49"/>
      <c r="F91" s="189">
        <v>0</v>
      </c>
      <c r="G91" s="189">
        <v>0</v>
      </c>
      <c r="H91" s="189">
        <v>0</v>
      </c>
      <c r="I91" s="189">
        <v>44725</v>
      </c>
      <c r="J91" s="189">
        <v>44725</v>
      </c>
      <c r="K91" s="49"/>
      <c r="L91" s="101">
        <v>0</v>
      </c>
      <c r="M91" s="109"/>
    </row>
    <row r="92" spans="1:13" s="51" customFormat="1" ht="9" customHeight="1">
      <c r="A92" s="52" t="s">
        <v>76</v>
      </c>
      <c r="B92" s="190">
        <v>0</v>
      </c>
      <c r="C92" s="190">
        <v>6</v>
      </c>
      <c r="D92" s="190">
        <v>6</v>
      </c>
      <c r="E92" s="49"/>
      <c r="F92" s="190">
        <v>0</v>
      </c>
      <c r="G92" s="190">
        <v>0</v>
      </c>
      <c r="H92" s="190">
        <v>0</v>
      </c>
      <c r="I92" s="190">
        <v>134892</v>
      </c>
      <c r="J92" s="190">
        <v>134892</v>
      </c>
      <c r="K92" s="49"/>
      <c r="L92" s="101">
        <v>0</v>
      </c>
      <c r="M92" s="108"/>
    </row>
    <row r="93" spans="1:13" s="51" customFormat="1" ht="9" customHeight="1">
      <c r="A93" s="53" t="s">
        <v>77</v>
      </c>
      <c r="B93" s="190">
        <v>74</v>
      </c>
      <c r="C93" s="190">
        <v>119</v>
      </c>
      <c r="D93" s="190">
        <v>193</v>
      </c>
      <c r="E93" s="53"/>
      <c r="F93" s="190">
        <v>6966989</v>
      </c>
      <c r="G93" s="190">
        <v>3754462</v>
      </c>
      <c r="H93" s="190">
        <v>10721451</v>
      </c>
      <c r="I93" s="190">
        <v>6134661</v>
      </c>
      <c r="J93" s="190">
        <v>16856112</v>
      </c>
      <c r="K93" s="53"/>
      <c r="L93" s="102">
        <v>54691352.5</v>
      </c>
      <c r="M93" s="108"/>
    </row>
    <row r="94" spans="1:13" s="62" customFormat="1" ht="9" customHeight="1">
      <c r="A94" s="60" t="s">
        <v>78</v>
      </c>
      <c r="B94" s="190">
        <v>21</v>
      </c>
      <c r="C94" s="190">
        <v>27</v>
      </c>
      <c r="D94" s="190">
        <v>48</v>
      </c>
      <c r="E94" s="53"/>
      <c r="F94" s="190">
        <v>722857</v>
      </c>
      <c r="G94" s="190">
        <v>626763</v>
      </c>
      <c r="H94" s="190">
        <v>1349620</v>
      </c>
      <c r="I94" s="190">
        <v>2049051</v>
      </c>
      <c r="J94" s="190">
        <v>3398671</v>
      </c>
      <c r="K94" s="53"/>
      <c r="L94" s="102">
        <v>4745506</v>
      </c>
      <c r="M94" s="108"/>
    </row>
    <row r="95" spans="1:13" s="62" customFormat="1" ht="9" customHeight="1">
      <c r="A95" s="63" t="s">
        <v>79</v>
      </c>
      <c r="B95" s="190">
        <v>30</v>
      </c>
      <c r="C95" s="190">
        <v>47</v>
      </c>
      <c r="D95" s="190">
        <v>77</v>
      </c>
      <c r="E95" s="61"/>
      <c r="F95" s="190">
        <v>5039612</v>
      </c>
      <c r="G95" s="190">
        <v>1807045</v>
      </c>
      <c r="H95" s="190">
        <v>6846657</v>
      </c>
      <c r="I95" s="190">
        <v>3251774</v>
      </c>
      <c r="J95" s="190">
        <v>10098431</v>
      </c>
      <c r="K95" s="61"/>
      <c r="L95" s="102">
        <v>42339650</v>
      </c>
      <c r="M95" s="108"/>
    </row>
    <row r="96" spans="1:13" s="62" customFormat="1" ht="9" customHeight="1">
      <c r="A96" s="63" t="s">
        <v>80</v>
      </c>
      <c r="B96" s="190">
        <v>23</v>
      </c>
      <c r="C96" s="190">
        <v>45</v>
      </c>
      <c r="D96" s="190">
        <v>68</v>
      </c>
      <c r="E96" s="64"/>
      <c r="F96" s="190">
        <v>1204520</v>
      </c>
      <c r="G96" s="190">
        <v>1320654</v>
      </c>
      <c r="H96" s="190">
        <v>2525174</v>
      </c>
      <c r="I96" s="190">
        <v>833836</v>
      </c>
      <c r="J96" s="190">
        <v>3359010</v>
      </c>
      <c r="K96" s="64"/>
      <c r="L96" s="102">
        <v>7606196.5</v>
      </c>
      <c r="M96" s="108"/>
    </row>
    <row r="97" spans="1:13" ht="9" customHeight="1">
      <c r="A97" s="91"/>
      <c r="B97" s="92"/>
      <c r="C97" s="92"/>
      <c r="D97" s="92"/>
      <c r="E97" s="65"/>
      <c r="F97" s="92"/>
      <c r="G97" s="92"/>
      <c r="H97" s="92"/>
      <c r="I97" s="92"/>
      <c r="J97" s="92"/>
      <c r="K97" s="65"/>
      <c r="L97" s="265"/>
      <c r="M97" s="53"/>
    </row>
    <row r="98" ht="9" customHeight="1"/>
  </sheetData>
  <mergeCells count="20">
    <mergeCell ref="J67:J68"/>
    <mergeCell ref="L66:L68"/>
    <mergeCell ref="C67:C68"/>
    <mergeCell ref="D67:D68"/>
    <mergeCell ref="F67:H67"/>
    <mergeCell ref="I67:I68"/>
    <mergeCell ref="A66:A68"/>
    <mergeCell ref="B66:D66"/>
    <mergeCell ref="F66:J66"/>
    <mergeCell ref="B6:B7"/>
    <mergeCell ref="C6:C7"/>
    <mergeCell ref="D6:D7"/>
    <mergeCell ref="F6:H6"/>
    <mergeCell ref="I6:I7"/>
    <mergeCell ref="J6:J7"/>
    <mergeCell ref="B67:B68"/>
    <mergeCell ref="L5:L7"/>
    <mergeCell ref="A5:A7"/>
    <mergeCell ref="B5:D5"/>
    <mergeCell ref="F5:J5"/>
  </mergeCells>
  <printOptions horizontalCentered="1"/>
  <pageMargins left="1.1811023622047245" right="1.1811023622047245" top="1.1811023622047245" bottom="1.5748031496062993" header="0" footer="1.2598425196850394"/>
  <pageSetup firstPageNumber="20" useFirstPageNumber="1" horizontalDpi="300" verticalDpi="300" orientation="portrait" paperSize="9" scale="95" r:id="rId2"/>
  <headerFooter alignWithMargins="0">
    <oddFooter>&amp;C21</oddFooter>
  </headerFooter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SheetLayoutView="100" workbookViewId="0" topLeftCell="A1">
      <selection activeCell="G5" sqref="G5:G6"/>
    </sheetView>
  </sheetViews>
  <sheetFormatPr defaultColWidth="9.140625" defaultRowHeight="12.75"/>
  <cols>
    <col min="1" max="1" width="15.140625" style="159" customWidth="1"/>
    <col min="2" max="2" width="7.57421875" style="159" customWidth="1"/>
    <col min="3" max="3" width="10.00390625" style="159" customWidth="1"/>
    <col min="4" max="4" width="9.421875" style="159" customWidth="1"/>
    <col min="5" max="5" width="9.8515625" style="159" customWidth="1"/>
    <col min="6" max="6" width="0.2890625" style="159" customWidth="1"/>
    <col min="7" max="7" width="19.00390625" style="159" customWidth="1"/>
    <col min="8" max="16384" width="9.140625" style="159" customWidth="1"/>
  </cols>
  <sheetData>
    <row r="1" ht="9" customHeight="1"/>
    <row r="2" s="161" customFormat="1" ht="12" customHeight="1">
      <c r="A2" s="160" t="s">
        <v>201</v>
      </c>
    </row>
    <row r="3" s="161" customFormat="1" ht="12" customHeight="1">
      <c r="A3" s="160"/>
    </row>
    <row r="4" ht="8.25" customHeight="1"/>
    <row r="5" spans="1:7" ht="18" customHeight="1">
      <c r="A5" s="341" t="s">
        <v>202</v>
      </c>
      <c r="B5" s="341" t="s">
        <v>203</v>
      </c>
      <c r="C5" s="231" t="s">
        <v>204</v>
      </c>
      <c r="D5" s="232"/>
      <c r="E5" s="232"/>
      <c r="F5" s="341"/>
      <c r="G5" s="343" t="s">
        <v>240</v>
      </c>
    </row>
    <row r="6" spans="1:7" ht="18" customHeight="1">
      <c r="A6" s="342"/>
      <c r="B6" s="345"/>
      <c r="C6" s="320" t="s">
        <v>2</v>
      </c>
      <c r="D6" s="320" t="s">
        <v>205</v>
      </c>
      <c r="E6" s="320" t="s">
        <v>1</v>
      </c>
      <c r="F6" s="342"/>
      <c r="G6" s="344"/>
    </row>
    <row r="7" spans="1:7" ht="9" customHeight="1">
      <c r="A7" s="233"/>
      <c r="B7" s="234"/>
      <c r="C7" s="235"/>
      <c r="D7" s="235"/>
      <c r="E7" s="235"/>
      <c r="F7" s="233"/>
      <c r="G7" s="233"/>
    </row>
    <row r="8" spans="1:7" ht="9" customHeight="1">
      <c r="A8" s="267" t="s">
        <v>84</v>
      </c>
      <c r="B8" s="209">
        <v>1</v>
      </c>
      <c r="C8" s="209">
        <v>19370</v>
      </c>
      <c r="D8" s="209">
        <v>0</v>
      </c>
      <c r="E8" s="209">
        <v>19370</v>
      </c>
      <c r="F8" s="209"/>
      <c r="G8" s="197">
        <v>290550</v>
      </c>
    </row>
    <row r="9" spans="1:7" ht="9" customHeight="1">
      <c r="A9" s="268" t="s">
        <v>83</v>
      </c>
      <c r="B9" s="210">
        <v>1</v>
      </c>
      <c r="C9" s="210">
        <v>19370</v>
      </c>
      <c r="D9" s="210">
        <v>0</v>
      </c>
      <c r="E9" s="210">
        <v>19370</v>
      </c>
      <c r="F9" s="210"/>
      <c r="G9" s="269">
        <v>290550</v>
      </c>
    </row>
    <row r="10" spans="1:7" ht="9" customHeight="1">
      <c r="A10" s="267" t="s">
        <v>12</v>
      </c>
      <c r="B10" s="209">
        <v>2</v>
      </c>
      <c r="C10" s="209">
        <v>513</v>
      </c>
      <c r="D10" s="209">
        <v>0</v>
      </c>
      <c r="E10" s="209">
        <v>513</v>
      </c>
      <c r="F10" s="209"/>
      <c r="G10" s="197">
        <v>8889</v>
      </c>
    </row>
    <row r="11" spans="1:7" ht="9" customHeight="1">
      <c r="A11" s="267" t="s">
        <v>13</v>
      </c>
      <c r="B11" s="210">
        <v>2</v>
      </c>
      <c r="C11" s="210">
        <v>513</v>
      </c>
      <c r="D11" s="210">
        <v>0</v>
      </c>
      <c r="E11" s="210">
        <v>513</v>
      </c>
      <c r="F11" s="210"/>
      <c r="G11" s="269">
        <v>8889</v>
      </c>
    </row>
    <row r="12" spans="1:7" ht="9" customHeight="1">
      <c r="A12" s="267" t="s">
        <v>14</v>
      </c>
      <c r="B12" s="209">
        <v>1</v>
      </c>
      <c r="C12" s="209">
        <v>1607</v>
      </c>
      <c r="D12" s="209">
        <v>0</v>
      </c>
      <c r="E12" s="209">
        <v>1607</v>
      </c>
      <c r="F12" s="209"/>
      <c r="G12" s="197">
        <v>18606</v>
      </c>
    </row>
    <row r="13" spans="1:7" ht="9" customHeight="1">
      <c r="A13" s="268" t="s">
        <v>17</v>
      </c>
      <c r="B13" s="210">
        <v>1</v>
      </c>
      <c r="C13" s="210">
        <v>1607</v>
      </c>
      <c r="D13" s="210">
        <v>0</v>
      </c>
      <c r="E13" s="210">
        <v>1607</v>
      </c>
      <c r="F13" s="210"/>
      <c r="G13" s="269">
        <v>18606</v>
      </c>
    </row>
    <row r="14" spans="1:7" ht="9" customHeight="1">
      <c r="A14" s="267" t="s">
        <v>23</v>
      </c>
      <c r="B14" s="209">
        <v>2</v>
      </c>
      <c r="C14" s="209">
        <v>6785</v>
      </c>
      <c r="D14" s="209">
        <v>0</v>
      </c>
      <c r="E14" s="209">
        <v>6785</v>
      </c>
      <c r="F14" s="209"/>
      <c r="G14" s="197">
        <v>77245</v>
      </c>
    </row>
    <row r="15" spans="1:7" ht="9" customHeight="1">
      <c r="A15" s="268" t="s">
        <v>104</v>
      </c>
      <c r="B15" s="210">
        <v>2</v>
      </c>
      <c r="C15" s="210">
        <v>6785</v>
      </c>
      <c r="D15" s="210">
        <v>0</v>
      </c>
      <c r="E15" s="210">
        <v>6785</v>
      </c>
      <c r="F15" s="210"/>
      <c r="G15" s="269">
        <v>77245</v>
      </c>
    </row>
    <row r="16" spans="1:7" ht="9" customHeight="1">
      <c r="A16" s="267" t="s">
        <v>27</v>
      </c>
      <c r="B16" s="209">
        <v>5</v>
      </c>
      <c r="C16" s="209">
        <v>92727</v>
      </c>
      <c r="D16" s="209">
        <v>6408</v>
      </c>
      <c r="E16" s="209">
        <v>99135</v>
      </c>
      <c r="F16" s="209"/>
      <c r="G16" s="197">
        <v>1752528</v>
      </c>
    </row>
    <row r="17" spans="1:7" ht="9" customHeight="1">
      <c r="A17" s="267" t="s">
        <v>29</v>
      </c>
      <c r="B17" s="209">
        <v>1</v>
      </c>
      <c r="C17" s="209">
        <v>16115</v>
      </c>
      <c r="D17" s="209">
        <v>0</v>
      </c>
      <c r="E17" s="209">
        <v>16115</v>
      </c>
      <c r="F17" s="209"/>
      <c r="G17" s="197">
        <v>154650</v>
      </c>
    </row>
    <row r="18" spans="1:7" ht="9" customHeight="1">
      <c r="A18" s="267" t="s">
        <v>30</v>
      </c>
      <c r="B18" s="209">
        <v>1</v>
      </c>
      <c r="C18" s="209">
        <v>1829</v>
      </c>
      <c r="D18" s="209">
        <v>150</v>
      </c>
      <c r="E18" s="209">
        <v>1979</v>
      </c>
      <c r="F18" s="209"/>
      <c r="G18" s="197">
        <v>20952</v>
      </c>
    </row>
    <row r="19" spans="1:7" ht="9" customHeight="1">
      <c r="A19" s="267" t="s">
        <v>31</v>
      </c>
      <c r="B19" s="209">
        <v>1</v>
      </c>
      <c r="C19" s="209">
        <v>186</v>
      </c>
      <c r="D19" s="209">
        <v>0</v>
      </c>
      <c r="E19" s="209">
        <v>186</v>
      </c>
      <c r="F19" s="209"/>
      <c r="G19" s="197">
        <v>1458</v>
      </c>
    </row>
    <row r="20" spans="1:7" ht="9" customHeight="1">
      <c r="A20" s="268" t="s">
        <v>35</v>
      </c>
      <c r="B20" s="210">
        <v>8</v>
      </c>
      <c r="C20" s="210">
        <v>110857</v>
      </c>
      <c r="D20" s="210">
        <v>6558</v>
      </c>
      <c r="E20" s="210">
        <v>117415</v>
      </c>
      <c r="F20" s="210"/>
      <c r="G20" s="269">
        <v>1929588</v>
      </c>
    </row>
    <row r="21" spans="1:7" ht="9" customHeight="1">
      <c r="A21" s="267" t="s">
        <v>42</v>
      </c>
      <c r="B21" s="209">
        <v>1</v>
      </c>
      <c r="C21" s="209">
        <v>662</v>
      </c>
      <c r="D21" s="209">
        <v>0</v>
      </c>
      <c r="E21" s="209">
        <v>662</v>
      </c>
      <c r="F21" s="209"/>
      <c r="G21" s="197">
        <v>3972</v>
      </c>
    </row>
    <row r="22" spans="1:7" ht="9" customHeight="1">
      <c r="A22" s="268" t="s">
        <v>43</v>
      </c>
      <c r="B22" s="210">
        <v>1</v>
      </c>
      <c r="C22" s="210">
        <v>662</v>
      </c>
      <c r="D22" s="210">
        <v>0</v>
      </c>
      <c r="E22" s="210">
        <v>662</v>
      </c>
      <c r="F22" s="210"/>
      <c r="G22" s="269">
        <v>3972</v>
      </c>
    </row>
    <row r="23" spans="1:7" ht="9" customHeight="1">
      <c r="A23" s="267" t="s">
        <v>46</v>
      </c>
      <c r="B23" s="209">
        <v>4</v>
      </c>
      <c r="C23" s="209">
        <v>30655</v>
      </c>
      <c r="D23" s="209">
        <v>0</v>
      </c>
      <c r="E23" s="209">
        <v>30655</v>
      </c>
      <c r="F23" s="209"/>
      <c r="G23" s="197">
        <v>864647.5</v>
      </c>
    </row>
    <row r="24" spans="1:7" ht="9" customHeight="1">
      <c r="A24" s="267" t="s">
        <v>47</v>
      </c>
      <c r="B24" s="209">
        <v>1</v>
      </c>
      <c r="C24" s="209">
        <v>29492</v>
      </c>
      <c r="D24" s="209">
        <v>0</v>
      </c>
      <c r="E24" s="209">
        <v>29492</v>
      </c>
      <c r="F24" s="209"/>
      <c r="G24" s="197">
        <v>343848</v>
      </c>
    </row>
    <row r="25" spans="1:7" ht="9" customHeight="1">
      <c r="A25" s="268" t="s">
        <v>48</v>
      </c>
      <c r="B25" s="210">
        <v>5</v>
      </c>
      <c r="C25" s="210">
        <v>60147</v>
      </c>
      <c r="D25" s="210">
        <v>0</v>
      </c>
      <c r="E25" s="210">
        <v>60147</v>
      </c>
      <c r="F25" s="210"/>
      <c r="G25" s="269">
        <v>1208495.5</v>
      </c>
    </row>
    <row r="26" spans="1:7" ht="9" customHeight="1">
      <c r="A26" s="267" t="s">
        <v>58</v>
      </c>
      <c r="B26" s="209">
        <v>1</v>
      </c>
      <c r="C26" s="209">
        <v>6971</v>
      </c>
      <c r="D26" s="209">
        <v>23775</v>
      </c>
      <c r="E26" s="209">
        <v>30746</v>
      </c>
      <c r="F26" s="209"/>
      <c r="G26" s="197">
        <v>33112.5</v>
      </c>
    </row>
    <row r="27" spans="1:7" ht="9" customHeight="1">
      <c r="A27" s="267" t="s">
        <v>59</v>
      </c>
      <c r="B27" s="209">
        <v>3</v>
      </c>
      <c r="C27" s="209">
        <v>1588629</v>
      </c>
      <c r="D27" s="209">
        <v>543056</v>
      </c>
      <c r="E27" s="209">
        <v>2131685</v>
      </c>
      <c r="F27" s="209"/>
      <c r="G27" s="197">
        <v>25318590</v>
      </c>
    </row>
    <row r="28" spans="1:7" ht="9" customHeight="1">
      <c r="A28" s="267" t="s">
        <v>60</v>
      </c>
      <c r="B28" s="209">
        <v>1</v>
      </c>
      <c r="C28" s="209">
        <v>77730</v>
      </c>
      <c r="D28" s="209">
        <v>0</v>
      </c>
      <c r="E28" s="209">
        <v>77730</v>
      </c>
      <c r="F28" s="209"/>
      <c r="G28" s="197">
        <v>905400</v>
      </c>
    </row>
    <row r="29" spans="1:7" ht="9" customHeight="1">
      <c r="A29" s="268" t="s">
        <v>61</v>
      </c>
      <c r="B29" s="210">
        <v>5</v>
      </c>
      <c r="C29" s="210">
        <v>1673330</v>
      </c>
      <c r="D29" s="210">
        <v>566831</v>
      </c>
      <c r="E29" s="210">
        <v>2240161</v>
      </c>
      <c r="F29" s="210"/>
      <c r="G29" s="269">
        <v>26257102.5</v>
      </c>
    </row>
    <row r="30" spans="1:7" ht="9" customHeight="1">
      <c r="A30" s="268" t="s">
        <v>77</v>
      </c>
      <c r="B30" s="210">
        <v>25</v>
      </c>
      <c r="C30" s="210">
        <v>1873271</v>
      </c>
      <c r="D30" s="210">
        <v>573389</v>
      </c>
      <c r="E30" s="210">
        <v>2446660</v>
      </c>
      <c r="F30" s="210"/>
      <c r="G30" s="269">
        <v>29794448</v>
      </c>
    </row>
    <row r="31" spans="1:7" ht="9" customHeight="1">
      <c r="A31" s="268" t="s">
        <v>78</v>
      </c>
      <c r="B31" s="210">
        <v>6</v>
      </c>
      <c r="C31" s="210">
        <v>28275</v>
      </c>
      <c r="D31" s="210">
        <v>0</v>
      </c>
      <c r="E31" s="210">
        <v>28275</v>
      </c>
      <c r="F31" s="210"/>
      <c r="G31" s="269">
        <v>395290</v>
      </c>
    </row>
    <row r="32" spans="1:7" ht="9" customHeight="1">
      <c r="A32" s="268" t="s">
        <v>79</v>
      </c>
      <c r="B32" s="210">
        <v>14</v>
      </c>
      <c r="C32" s="210">
        <v>171666</v>
      </c>
      <c r="D32" s="210">
        <v>6558</v>
      </c>
      <c r="E32" s="210">
        <v>178224</v>
      </c>
      <c r="F32" s="210"/>
      <c r="G32" s="269">
        <v>3142055.5</v>
      </c>
    </row>
    <row r="33" spans="1:7" ht="9" customHeight="1">
      <c r="A33" s="270" t="s">
        <v>80</v>
      </c>
      <c r="B33" s="210">
        <v>5</v>
      </c>
      <c r="C33" s="210">
        <v>1673330</v>
      </c>
      <c r="D33" s="210">
        <v>566831</v>
      </c>
      <c r="E33" s="210">
        <v>2240161</v>
      </c>
      <c r="F33" s="210"/>
      <c r="G33" s="269">
        <v>26257102.5</v>
      </c>
    </row>
    <row r="34" spans="1:7" ht="9" customHeight="1">
      <c r="A34" s="254"/>
      <c r="B34" s="254"/>
      <c r="C34" s="254"/>
      <c r="D34" s="254"/>
      <c r="E34" s="254"/>
      <c r="F34" s="254"/>
      <c r="G34" s="254"/>
    </row>
  </sheetData>
  <mergeCells count="4">
    <mergeCell ref="F5:F6"/>
    <mergeCell ref="G5:G6"/>
    <mergeCell ref="A5:A6"/>
    <mergeCell ref="B5:B6"/>
  </mergeCells>
  <printOptions horizontalCentered="1"/>
  <pageMargins left="1.1811023622047245" right="1.1811023622047245" top="1.1811023622047245" bottom="1.5748031496062993" header="0" footer="1.2598425196850394"/>
  <pageSetup firstPageNumber="22" useFirstPageNumber="1" horizontalDpi="300" verticalDpi="300" orientation="portrait" paperSize="9" scale="9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5"/>
  <sheetViews>
    <sheetView showGridLines="0" zoomScaleSheetLayoutView="100" workbookViewId="0" topLeftCell="A1">
      <selection activeCell="E6" sqref="E6:E8"/>
    </sheetView>
  </sheetViews>
  <sheetFormatPr defaultColWidth="9.140625" defaultRowHeight="12.75"/>
  <cols>
    <col min="1" max="1" width="12.00390625" style="237" customWidth="1"/>
    <col min="2" max="2" width="12.00390625" style="0" customWidth="1"/>
    <col min="3" max="3" width="15.421875" style="0" customWidth="1"/>
    <col min="4" max="4" width="14.28125" style="0" customWidth="1"/>
    <col min="5" max="5" width="13.00390625" style="0" customWidth="1"/>
    <col min="6" max="6" width="10.00390625" style="0" customWidth="1"/>
  </cols>
  <sheetData>
    <row r="1" ht="9" customHeight="1"/>
    <row r="2" ht="10.5" customHeight="1">
      <c r="A2" s="175" t="s">
        <v>206</v>
      </c>
    </row>
    <row r="3" ht="10.5" customHeight="1">
      <c r="A3" s="238"/>
    </row>
    <row r="4" ht="11.25" customHeight="1">
      <c r="A4" s="238"/>
    </row>
    <row r="5" spans="1:5" ht="9" customHeight="1">
      <c r="A5" s="292"/>
      <c r="B5" s="293"/>
      <c r="C5" s="293"/>
      <c r="D5" s="293"/>
      <c r="E5" s="293"/>
    </row>
    <row r="6" spans="3:5" ht="12" customHeight="1">
      <c r="C6" s="346" t="s">
        <v>237</v>
      </c>
      <c r="D6" s="295"/>
      <c r="E6" s="343" t="s">
        <v>238</v>
      </c>
    </row>
    <row r="7" spans="1:5" ht="9.75" customHeight="1">
      <c r="A7" s="240" t="s">
        <v>207</v>
      </c>
      <c r="C7" s="347"/>
      <c r="D7" s="294"/>
      <c r="E7" s="350"/>
    </row>
    <row r="8" spans="1:5" s="239" customFormat="1" ht="12.75" customHeight="1">
      <c r="A8" s="296"/>
      <c r="B8" s="318" t="s">
        <v>2</v>
      </c>
      <c r="C8" s="318" t="s">
        <v>3</v>
      </c>
      <c r="D8" s="319" t="s">
        <v>1</v>
      </c>
      <c r="E8" s="351"/>
    </row>
    <row r="9" spans="1:5" s="239" customFormat="1" ht="6" customHeight="1">
      <c r="A9" s="240"/>
      <c r="B9" s="241"/>
      <c r="C9" s="241"/>
      <c r="D9" s="233"/>
      <c r="E9" s="233"/>
    </row>
    <row r="10" spans="1:5" s="239" customFormat="1" ht="7.5" customHeight="1">
      <c r="A10" s="348" t="s">
        <v>100</v>
      </c>
      <c r="B10" s="348"/>
      <c r="C10" s="348"/>
      <c r="D10" s="348"/>
      <c r="E10" s="348"/>
    </row>
    <row r="11" spans="1:5" s="239" customFormat="1" ht="6" customHeight="1">
      <c r="A11" s="242"/>
      <c r="B11" s="242"/>
      <c r="C11" s="242"/>
      <c r="D11" s="242"/>
      <c r="E11" s="242"/>
    </row>
    <row r="12" spans="1:5" s="245" customFormat="1" ht="9.75" customHeight="1">
      <c r="A12" s="87" t="s">
        <v>107</v>
      </c>
      <c r="B12" s="243">
        <v>282661</v>
      </c>
      <c r="C12" s="243">
        <f>+D12-B12</f>
        <v>137210</v>
      </c>
      <c r="D12" s="244">
        <v>419871</v>
      </c>
      <c r="E12" s="155">
        <v>2819994.5</v>
      </c>
    </row>
    <row r="13" spans="1:5" s="245" customFormat="1" ht="9.75" customHeight="1">
      <c r="A13" s="87" t="s">
        <v>108</v>
      </c>
      <c r="B13" s="243">
        <v>313788</v>
      </c>
      <c r="C13" s="243">
        <f aca="true" t="shared" si="0" ref="C13:C56">+D13-B13</f>
        <v>242337</v>
      </c>
      <c r="D13" s="244">
        <v>556125</v>
      </c>
      <c r="E13" s="155">
        <v>3151626</v>
      </c>
    </row>
    <row r="14" spans="1:5" s="245" customFormat="1" ht="9.75" customHeight="1">
      <c r="A14" s="87" t="s">
        <v>109</v>
      </c>
      <c r="B14" s="243">
        <v>388191</v>
      </c>
      <c r="C14" s="243">
        <f t="shared" si="0"/>
        <v>647871</v>
      </c>
      <c r="D14" s="244">
        <v>1036062</v>
      </c>
      <c r="E14" s="155">
        <v>3909045.5</v>
      </c>
    </row>
    <row r="15" spans="1:5" s="245" customFormat="1" ht="9.75" customHeight="1">
      <c r="A15" s="87" t="s">
        <v>110</v>
      </c>
      <c r="B15" s="243">
        <v>687498</v>
      </c>
      <c r="C15" s="243">
        <f t="shared" si="0"/>
        <v>847027</v>
      </c>
      <c r="D15" s="244">
        <v>1534525</v>
      </c>
      <c r="E15" s="155">
        <v>6482742</v>
      </c>
    </row>
    <row r="16" spans="1:5" s="245" customFormat="1" ht="9.75" customHeight="1">
      <c r="A16" s="87" t="s">
        <v>111</v>
      </c>
      <c r="B16" s="243">
        <v>669029</v>
      </c>
      <c r="C16" s="243">
        <f t="shared" si="0"/>
        <v>621774</v>
      </c>
      <c r="D16" s="244">
        <v>1290803</v>
      </c>
      <c r="E16" s="155">
        <v>6226736</v>
      </c>
    </row>
    <row r="17" spans="1:5" s="245" customFormat="1" ht="9.75" customHeight="1">
      <c r="A17" s="87" t="s">
        <v>112</v>
      </c>
      <c r="B17" s="243">
        <v>653861</v>
      </c>
      <c r="C17" s="243">
        <f t="shared" si="0"/>
        <v>225717</v>
      </c>
      <c r="D17" s="244">
        <v>879578</v>
      </c>
      <c r="E17" s="155">
        <v>6586379</v>
      </c>
    </row>
    <row r="18" spans="1:5" s="245" customFormat="1" ht="9.75" customHeight="1">
      <c r="A18" s="87" t="s">
        <v>115</v>
      </c>
      <c r="B18" s="243">
        <v>683960</v>
      </c>
      <c r="C18" s="243">
        <f t="shared" si="0"/>
        <v>208538</v>
      </c>
      <c r="D18" s="244">
        <v>892498</v>
      </c>
      <c r="E18" s="155">
        <v>6620644</v>
      </c>
    </row>
    <row r="19" spans="1:5" s="245" customFormat="1" ht="9.75" customHeight="1">
      <c r="A19" s="87" t="s">
        <v>116</v>
      </c>
      <c r="B19" s="243">
        <v>851838</v>
      </c>
      <c r="C19" s="243">
        <f t="shared" si="0"/>
        <v>260333</v>
      </c>
      <c r="D19" s="244">
        <v>1112171</v>
      </c>
      <c r="E19" s="155">
        <v>7739135</v>
      </c>
    </row>
    <row r="20" spans="1:5" s="245" customFormat="1" ht="9.75" customHeight="1">
      <c r="A20" s="87" t="s">
        <v>117</v>
      </c>
      <c r="B20" s="243">
        <v>684692</v>
      </c>
      <c r="C20" s="243">
        <f t="shared" si="0"/>
        <v>368262</v>
      </c>
      <c r="D20" s="244">
        <v>1052954</v>
      </c>
      <c r="E20" s="155">
        <v>6627929</v>
      </c>
    </row>
    <row r="21" spans="1:5" s="245" customFormat="1" ht="9.75" customHeight="1">
      <c r="A21" s="87" t="s">
        <v>118</v>
      </c>
      <c r="B21" s="243">
        <v>656904</v>
      </c>
      <c r="C21" s="243">
        <f t="shared" si="0"/>
        <v>258546</v>
      </c>
      <c r="D21" s="244">
        <v>915450</v>
      </c>
      <c r="E21" s="155">
        <v>6659834.5</v>
      </c>
    </row>
    <row r="22" spans="1:5" s="245" customFormat="1" ht="9.75" customHeight="1">
      <c r="A22" s="87" t="s">
        <v>119</v>
      </c>
      <c r="B22" s="243">
        <v>414607</v>
      </c>
      <c r="C22" s="243">
        <f t="shared" si="0"/>
        <v>208372</v>
      </c>
      <c r="D22" s="244">
        <v>622979</v>
      </c>
      <c r="E22" s="155">
        <v>4257040.5</v>
      </c>
    </row>
    <row r="23" spans="1:5" s="245" customFormat="1" ht="9.75" customHeight="1">
      <c r="A23" s="87" t="s">
        <v>120</v>
      </c>
      <c r="B23" s="243">
        <v>360484</v>
      </c>
      <c r="C23" s="243">
        <f t="shared" si="0"/>
        <v>199021</v>
      </c>
      <c r="D23" s="244">
        <v>559505</v>
      </c>
      <c r="E23" s="155">
        <v>3556897</v>
      </c>
    </row>
    <row r="24" spans="1:5" s="248" customFormat="1" ht="9.75" customHeight="1">
      <c r="A24" s="246" t="s">
        <v>208</v>
      </c>
      <c r="B24" s="247">
        <v>6647513</v>
      </c>
      <c r="C24" s="247">
        <v>4225008</v>
      </c>
      <c r="D24" s="247">
        <f>SUM(D12:D23)</f>
        <v>10872521</v>
      </c>
      <c r="E24" s="199">
        <v>64638003</v>
      </c>
    </row>
    <row r="25" spans="1:5" s="248" customFormat="1" ht="6" customHeight="1">
      <c r="A25" s="249"/>
      <c r="E25" s="155"/>
    </row>
    <row r="26" spans="1:5" s="248" customFormat="1" ht="7.5" customHeight="1">
      <c r="A26" s="348" t="s">
        <v>101</v>
      </c>
      <c r="B26" s="348"/>
      <c r="C26" s="348"/>
      <c r="D26" s="348"/>
      <c r="E26" s="348"/>
    </row>
    <row r="27" spans="1:5" s="248" customFormat="1" ht="6" customHeight="1">
      <c r="A27" s="242"/>
      <c r="B27" s="242"/>
      <c r="C27" s="242"/>
      <c r="D27" s="242"/>
      <c r="E27" s="242"/>
    </row>
    <row r="28" spans="1:5" s="245" customFormat="1" ht="9" customHeight="1">
      <c r="A28" s="87" t="s">
        <v>107</v>
      </c>
      <c r="B28" s="243">
        <v>242568</v>
      </c>
      <c r="C28" s="243">
        <f t="shared" si="0"/>
        <v>365295</v>
      </c>
      <c r="D28" s="244">
        <v>607863</v>
      </c>
      <c r="E28" s="155">
        <v>2070420.5</v>
      </c>
    </row>
    <row r="29" spans="1:5" s="245" customFormat="1" ht="9.75" customHeight="1">
      <c r="A29" s="87" t="s">
        <v>108</v>
      </c>
      <c r="B29" s="243">
        <v>302651</v>
      </c>
      <c r="C29" s="243">
        <f t="shared" si="0"/>
        <v>452354</v>
      </c>
      <c r="D29" s="244">
        <v>755005</v>
      </c>
      <c r="E29" s="155">
        <v>2658474.5</v>
      </c>
    </row>
    <row r="30" spans="1:5" s="245" customFormat="1" ht="9.75" customHeight="1">
      <c r="A30" s="87" t="s">
        <v>109</v>
      </c>
      <c r="B30" s="243">
        <v>439341</v>
      </c>
      <c r="C30" s="243">
        <f t="shared" si="0"/>
        <v>1068245</v>
      </c>
      <c r="D30" s="244">
        <v>1507586</v>
      </c>
      <c r="E30" s="155">
        <v>3986559.5</v>
      </c>
    </row>
    <row r="31" spans="1:5" s="245" customFormat="1" ht="9.75" customHeight="1">
      <c r="A31" s="87" t="s">
        <v>110</v>
      </c>
      <c r="B31" s="243">
        <v>753833</v>
      </c>
      <c r="C31" s="243">
        <f t="shared" si="0"/>
        <v>1455780</v>
      </c>
      <c r="D31" s="244">
        <v>2209613</v>
      </c>
      <c r="E31" s="155">
        <v>5611301</v>
      </c>
    </row>
    <row r="32" spans="1:5" s="245" customFormat="1" ht="9.75" customHeight="1">
      <c r="A32" s="87" t="s">
        <v>111</v>
      </c>
      <c r="B32" s="243">
        <v>780428</v>
      </c>
      <c r="C32" s="243">
        <f t="shared" si="0"/>
        <v>1243975</v>
      </c>
      <c r="D32" s="244">
        <v>2024403</v>
      </c>
      <c r="E32" s="155">
        <v>5600863</v>
      </c>
    </row>
    <row r="33" spans="1:5" s="245" customFormat="1" ht="9.75" customHeight="1">
      <c r="A33" s="87" t="s">
        <v>112</v>
      </c>
      <c r="B33" s="243">
        <v>713141</v>
      </c>
      <c r="C33" s="243">
        <f t="shared" si="0"/>
        <v>855590</v>
      </c>
      <c r="D33" s="244">
        <v>1568731</v>
      </c>
      <c r="E33" s="155">
        <v>5633225</v>
      </c>
    </row>
    <row r="34" spans="1:5" s="245" customFormat="1" ht="9.75" customHeight="1">
      <c r="A34" s="87" t="s">
        <v>115</v>
      </c>
      <c r="B34" s="243">
        <v>733925</v>
      </c>
      <c r="C34" s="243">
        <f t="shared" si="0"/>
        <v>752046</v>
      </c>
      <c r="D34" s="244">
        <v>1485971</v>
      </c>
      <c r="E34" s="155">
        <v>5731927</v>
      </c>
    </row>
    <row r="35" spans="1:5" s="245" customFormat="1" ht="9.75" customHeight="1">
      <c r="A35" s="87" t="s">
        <v>116</v>
      </c>
      <c r="B35" s="243">
        <v>966253</v>
      </c>
      <c r="C35" s="243">
        <f t="shared" si="0"/>
        <v>1301278</v>
      </c>
      <c r="D35" s="244">
        <v>2267531</v>
      </c>
      <c r="E35" s="155">
        <v>7113329</v>
      </c>
    </row>
    <row r="36" spans="1:5" s="245" customFormat="1" ht="9.75" customHeight="1">
      <c r="A36" s="87" t="s">
        <v>117</v>
      </c>
      <c r="B36" s="243">
        <v>721856</v>
      </c>
      <c r="C36" s="243">
        <f t="shared" si="0"/>
        <v>917784</v>
      </c>
      <c r="D36" s="244">
        <v>1639640</v>
      </c>
      <c r="E36" s="155">
        <v>5516044</v>
      </c>
    </row>
    <row r="37" spans="1:5" s="245" customFormat="1" ht="9.75" customHeight="1">
      <c r="A37" s="87" t="s">
        <v>118</v>
      </c>
      <c r="B37" s="243">
        <v>638521</v>
      </c>
      <c r="C37" s="243">
        <f t="shared" si="0"/>
        <v>665342</v>
      </c>
      <c r="D37" s="244">
        <v>1303863</v>
      </c>
      <c r="E37" s="155">
        <v>5140806</v>
      </c>
    </row>
    <row r="38" spans="1:5" s="245" customFormat="1" ht="9.75" customHeight="1">
      <c r="A38" s="87" t="s">
        <v>119</v>
      </c>
      <c r="B38" s="243">
        <v>336752</v>
      </c>
      <c r="C38" s="243">
        <f t="shared" si="0"/>
        <v>412474</v>
      </c>
      <c r="D38" s="244">
        <v>749226</v>
      </c>
      <c r="E38" s="155">
        <v>2839243</v>
      </c>
    </row>
    <row r="39" spans="1:5" s="245" customFormat="1" ht="9.75" customHeight="1">
      <c r="A39" s="87" t="s">
        <v>120</v>
      </c>
      <c r="B39" s="243">
        <v>337720</v>
      </c>
      <c r="C39" s="243">
        <f t="shared" si="0"/>
        <v>398960</v>
      </c>
      <c r="D39" s="244">
        <v>736680</v>
      </c>
      <c r="E39" s="155">
        <v>2789160</v>
      </c>
    </row>
    <row r="40" spans="1:5" s="248" customFormat="1" ht="9.75" customHeight="1">
      <c r="A40" s="250" t="s">
        <v>208</v>
      </c>
      <c r="B40" s="247">
        <f>SUM(B28:B39)</f>
        <v>6966989</v>
      </c>
      <c r="C40" s="247">
        <f t="shared" si="0"/>
        <v>9889123</v>
      </c>
      <c r="D40" s="247">
        <f>SUM(D28:D39)</f>
        <v>16856112</v>
      </c>
      <c r="E40" s="199">
        <v>54691352.5</v>
      </c>
    </row>
    <row r="41" spans="1:5" s="248" customFormat="1" ht="6" customHeight="1">
      <c r="A41" s="251"/>
      <c r="B41" s="245"/>
      <c r="C41" s="245"/>
      <c r="D41" s="245"/>
      <c r="E41" s="155"/>
    </row>
    <row r="42" spans="1:5" s="248" customFormat="1" ht="7.5" customHeight="1">
      <c r="A42" s="349" t="s">
        <v>133</v>
      </c>
      <c r="B42" s="349"/>
      <c r="C42" s="349"/>
      <c r="D42" s="349"/>
      <c r="E42" s="349"/>
    </row>
    <row r="43" spans="1:5" s="248" customFormat="1" ht="6" customHeight="1">
      <c r="A43" s="249"/>
      <c r="B43" s="233"/>
      <c r="C43" s="233"/>
      <c r="E43" s="155"/>
    </row>
    <row r="44" spans="1:5" s="245" customFormat="1" ht="9.75" customHeight="1">
      <c r="A44" s="87" t="s">
        <v>107</v>
      </c>
      <c r="B44" s="243">
        <v>5374</v>
      </c>
      <c r="C44" s="243">
        <f t="shared" si="0"/>
        <v>881</v>
      </c>
      <c r="D44" s="244">
        <v>6255</v>
      </c>
      <c r="E44" s="155">
        <v>79214</v>
      </c>
    </row>
    <row r="45" spans="1:5" s="245" customFormat="1" ht="9.75" customHeight="1">
      <c r="A45" s="87" t="s">
        <v>108</v>
      </c>
      <c r="B45" s="243">
        <v>5462</v>
      </c>
      <c r="C45" s="243">
        <f t="shared" si="0"/>
        <v>1468</v>
      </c>
      <c r="D45" s="244">
        <v>6930</v>
      </c>
      <c r="E45" s="155">
        <v>89358</v>
      </c>
    </row>
    <row r="46" spans="1:5" s="245" customFormat="1" ht="9.75" customHeight="1">
      <c r="A46" s="87" t="s">
        <v>109</v>
      </c>
      <c r="B46" s="243">
        <v>8335</v>
      </c>
      <c r="C46" s="243">
        <f t="shared" si="0"/>
        <v>4077</v>
      </c>
      <c r="D46" s="244">
        <v>12412</v>
      </c>
      <c r="E46" s="155">
        <v>130648.5</v>
      </c>
    </row>
    <row r="47" spans="1:5" s="245" customFormat="1" ht="9.75" customHeight="1">
      <c r="A47" s="87" t="s">
        <v>110</v>
      </c>
      <c r="B47" s="243">
        <v>223189</v>
      </c>
      <c r="C47" s="243">
        <f t="shared" si="0"/>
        <v>163572</v>
      </c>
      <c r="D47" s="244">
        <v>386761</v>
      </c>
      <c r="E47" s="155">
        <v>3456286</v>
      </c>
    </row>
    <row r="48" spans="1:5" s="245" customFormat="1" ht="9.75" customHeight="1">
      <c r="A48" s="87" t="s">
        <v>111</v>
      </c>
      <c r="B48" s="243">
        <v>218697</v>
      </c>
      <c r="C48" s="243">
        <f t="shared" si="0"/>
        <v>131262</v>
      </c>
      <c r="D48" s="244">
        <v>349959</v>
      </c>
      <c r="E48" s="155">
        <v>3458272.5</v>
      </c>
    </row>
    <row r="49" spans="1:5" s="245" customFormat="1" ht="9.75" customHeight="1">
      <c r="A49" s="87" t="s">
        <v>112</v>
      </c>
      <c r="B49" s="243">
        <v>217570</v>
      </c>
      <c r="C49" s="243">
        <f t="shared" si="0"/>
        <v>33310</v>
      </c>
      <c r="D49" s="244">
        <v>250880</v>
      </c>
      <c r="E49" s="155">
        <v>3530292</v>
      </c>
    </row>
    <row r="50" spans="1:5" s="245" customFormat="1" ht="9.75" customHeight="1">
      <c r="A50" s="87" t="s">
        <v>115</v>
      </c>
      <c r="B50" s="243">
        <v>239238</v>
      </c>
      <c r="C50" s="243">
        <f t="shared" si="0"/>
        <v>44599</v>
      </c>
      <c r="D50" s="244">
        <v>283837</v>
      </c>
      <c r="E50" s="155">
        <v>3795480</v>
      </c>
    </row>
    <row r="51" spans="1:5" s="245" customFormat="1" ht="9.75" customHeight="1">
      <c r="A51" s="87" t="s">
        <v>116</v>
      </c>
      <c r="B51" s="243">
        <v>276265</v>
      </c>
      <c r="C51" s="243">
        <f t="shared" si="0"/>
        <v>44969</v>
      </c>
      <c r="D51" s="244">
        <v>321234</v>
      </c>
      <c r="E51" s="155">
        <v>4287402</v>
      </c>
    </row>
    <row r="52" spans="1:5" s="245" customFormat="1" ht="9.75" customHeight="1">
      <c r="A52" s="87" t="s">
        <v>117</v>
      </c>
      <c r="B52" s="243">
        <v>239383</v>
      </c>
      <c r="C52" s="243">
        <f t="shared" si="0"/>
        <v>64451</v>
      </c>
      <c r="D52" s="244">
        <v>303834</v>
      </c>
      <c r="E52" s="155">
        <v>3863666.5</v>
      </c>
    </row>
    <row r="53" spans="1:5" s="245" customFormat="1" ht="9.75" customHeight="1">
      <c r="A53" s="87" t="s">
        <v>118</v>
      </c>
      <c r="B53" s="243">
        <v>228370</v>
      </c>
      <c r="C53" s="243">
        <f t="shared" si="0"/>
        <v>48515</v>
      </c>
      <c r="D53" s="244">
        <v>276885</v>
      </c>
      <c r="E53" s="155">
        <v>3736749</v>
      </c>
    </row>
    <row r="54" spans="1:5" s="245" customFormat="1" ht="9.75" customHeight="1">
      <c r="A54" s="87" t="s">
        <v>119</v>
      </c>
      <c r="B54" s="243">
        <v>96113</v>
      </c>
      <c r="C54" s="243">
        <f t="shared" si="0"/>
        <v>17472</v>
      </c>
      <c r="D54" s="244">
        <v>113585</v>
      </c>
      <c r="E54" s="155">
        <v>1606671.5</v>
      </c>
    </row>
    <row r="55" spans="1:5" s="245" customFormat="1" ht="9.75" customHeight="1">
      <c r="A55" s="87" t="s">
        <v>120</v>
      </c>
      <c r="B55" s="243">
        <v>115275</v>
      </c>
      <c r="C55" s="243">
        <f t="shared" si="0"/>
        <v>18813</v>
      </c>
      <c r="D55" s="244">
        <v>134088</v>
      </c>
      <c r="E55" s="155">
        <v>1760408</v>
      </c>
    </row>
    <row r="56" spans="1:5" s="248" customFormat="1" ht="9.75" customHeight="1">
      <c r="A56" s="250" t="s">
        <v>208</v>
      </c>
      <c r="B56" s="247">
        <f>SUM(B44:B55)</f>
        <v>1873271</v>
      </c>
      <c r="C56" s="247">
        <f t="shared" si="0"/>
        <v>573389</v>
      </c>
      <c r="D56" s="247">
        <f>SUM(D44:D55)</f>
        <v>2446660</v>
      </c>
      <c r="E56" s="199">
        <v>29794448</v>
      </c>
    </row>
    <row r="57" spans="1:5" s="248" customFormat="1" ht="6" customHeight="1">
      <c r="A57" s="252"/>
      <c r="B57" s="155"/>
      <c r="C57" s="155"/>
      <c r="D57" s="155"/>
      <c r="E57" s="155"/>
    </row>
    <row r="58" spans="2:5" s="248" customFormat="1" ht="7.5" customHeight="1">
      <c r="B58" s="242"/>
      <c r="C58" s="242" t="s">
        <v>209</v>
      </c>
      <c r="D58" s="242"/>
      <c r="E58" s="155"/>
    </row>
    <row r="59" spans="1:5" s="248" customFormat="1" ht="6" customHeight="1">
      <c r="A59" s="242"/>
      <c r="B59" s="242"/>
      <c r="C59" s="242"/>
      <c r="D59" s="242"/>
      <c r="E59" s="155"/>
    </row>
    <row r="60" spans="1:5" s="245" customFormat="1" ht="9.75" customHeight="1">
      <c r="A60" s="87" t="s">
        <v>107</v>
      </c>
      <c r="B60" s="33">
        <v>530603</v>
      </c>
      <c r="C60" s="33">
        <v>503386</v>
      </c>
      <c r="D60" s="33">
        <v>1033989</v>
      </c>
      <c r="E60" s="155">
        <v>4969629</v>
      </c>
    </row>
    <row r="61" spans="1:5" s="245" customFormat="1" ht="9.75" customHeight="1">
      <c r="A61" s="87" t="s">
        <v>108</v>
      </c>
      <c r="B61" s="33">
        <v>621901</v>
      </c>
      <c r="C61" s="33">
        <v>696159</v>
      </c>
      <c r="D61" s="33">
        <v>1318060</v>
      </c>
      <c r="E61" s="155">
        <v>5899458.5</v>
      </c>
    </row>
    <row r="62" spans="1:5" s="245" customFormat="1" ht="9.75" customHeight="1">
      <c r="A62" s="87" t="s">
        <v>109</v>
      </c>
      <c r="B62" s="33">
        <v>835867</v>
      </c>
      <c r="C62" s="33">
        <v>1720193</v>
      </c>
      <c r="D62" s="33">
        <v>2556060</v>
      </c>
      <c r="E62" s="155">
        <v>8026253.5</v>
      </c>
    </row>
    <row r="63" spans="1:5" s="245" customFormat="1" ht="9.75" customHeight="1">
      <c r="A63" s="87" t="s">
        <v>110</v>
      </c>
      <c r="B63" s="33">
        <v>1664520</v>
      </c>
      <c r="C63" s="33">
        <v>2466379</v>
      </c>
      <c r="D63" s="33">
        <v>4130899</v>
      </c>
      <c r="E63" s="155">
        <v>15550329</v>
      </c>
    </row>
    <row r="64" spans="1:5" s="245" customFormat="1" ht="9.75" customHeight="1">
      <c r="A64" s="87" t="s">
        <v>111</v>
      </c>
      <c r="B64" s="33">
        <v>1668154</v>
      </c>
      <c r="C64" s="33">
        <v>1997011</v>
      </c>
      <c r="D64" s="33">
        <v>3665165</v>
      </c>
      <c r="E64" s="155">
        <v>15285871.5</v>
      </c>
    </row>
    <row r="65" spans="1:5" s="245" customFormat="1" ht="9.75" customHeight="1">
      <c r="A65" s="87" t="s">
        <v>112</v>
      </c>
      <c r="B65" s="33">
        <v>1584572</v>
      </c>
      <c r="C65" s="33">
        <v>1114617</v>
      </c>
      <c r="D65" s="33">
        <v>2699189</v>
      </c>
      <c r="E65" s="155">
        <v>15749896</v>
      </c>
    </row>
    <row r="66" spans="1:5" s="245" customFormat="1" ht="9.75" customHeight="1">
      <c r="A66" s="87" t="s">
        <v>115</v>
      </c>
      <c r="B66" s="33">
        <v>1657123</v>
      </c>
      <c r="C66" s="33">
        <v>1005183</v>
      </c>
      <c r="D66" s="33">
        <v>2662306</v>
      </c>
      <c r="E66" s="155">
        <v>16148051</v>
      </c>
    </row>
    <row r="67" spans="1:5" s="245" customFormat="1" ht="9.75" customHeight="1">
      <c r="A67" s="87" t="s">
        <v>116</v>
      </c>
      <c r="B67" s="33">
        <v>2094356</v>
      </c>
      <c r="C67" s="33">
        <v>1606580</v>
      </c>
      <c r="D67" s="33">
        <v>3700936</v>
      </c>
      <c r="E67" s="155">
        <v>19139866</v>
      </c>
    </row>
    <row r="68" spans="1:5" s="245" customFormat="1" ht="9.75" customHeight="1">
      <c r="A68" s="87" t="s">
        <v>117</v>
      </c>
      <c r="B68" s="33">
        <v>1645931</v>
      </c>
      <c r="C68" s="33">
        <v>1350497</v>
      </c>
      <c r="D68" s="33">
        <v>2996428</v>
      </c>
      <c r="E68" s="155">
        <v>16007639.5</v>
      </c>
    </row>
    <row r="69" spans="1:5" s="245" customFormat="1" ht="9.75" customHeight="1">
      <c r="A69" s="87" t="s">
        <v>118</v>
      </c>
      <c r="B69" s="33">
        <v>1523795</v>
      </c>
      <c r="C69" s="33">
        <v>972403</v>
      </c>
      <c r="D69" s="33">
        <v>2496198</v>
      </c>
      <c r="E69" s="155">
        <v>15537389.5</v>
      </c>
    </row>
    <row r="70" spans="1:5" s="245" customFormat="1" ht="9.75" customHeight="1">
      <c r="A70" s="87" t="s">
        <v>119</v>
      </c>
      <c r="B70" s="33">
        <v>847472</v>
      </c>
      <c r="C70" s="33">
        <v>638318</v>
      </c>
      <c r="D70" s="33">
        <v>1485790</v>
      </c>
      <c r="E70" s="155">
        <v>8702955</v>
      </c>
    </row>
    <row r="71" spans="1:5" s="245" customFormat="1" ht="9.75" customHeight="1">
      <c r="A71" s="87" t="s">
        <v>120</v>
      </c>
      <c r="B71" s="33">
        <v>813479</v>
      </c>
      <c r="C71" s="33">
        <v>616794</v>
      </c>
      <c r="D71" s="33">
        <v>1430273</v>
      </c>
      <c r="E71" s="155">
        <v>8106465</v>
      </c>
    </row>
    <row r="72" spans="1:5" s="248" customFormat="1" ht="9.75" customHeight="1">
      <c r="A72" s="250" t="s">
        <v>208</v>
      </c>
      <c r="B72" s="35">
        <v>15487773</v>
      </c>
      <c r="C72" s="35">
        <v>14687520</v>
      </c>
      <c r="D72" s="35">
        <v>30175293</v>
      </c>
      <c r="E72" s="199">
        <v>149123803.5</v>
      </c>
    </row>
    <row r="73" spans="1:5" ht="6" customHeight="1">
      <c r="A73" s="253"/>
      <c r="B73" s="254"/>
      <c r="C73" s="254"/>
      <c r="D73" s="254"/>
      <c r="E73" s="254"/>
    </row>
    <row r="74" spans="1:5" ht="12.75">
      <c r="A74" s="255"/>
      <c r="B74" s="165"/>
      <c r="C74" s="165"/>
      <c r="D74" s="165"/>
      <c r="E74" s="165"/>
    </row>
    <row r="75" spans="1:5" ht="12.75">
      <c r="A75" s="255"/>
      <c r="B75" s="165"/>
      <c r="C75" s="165"/>
      <c r="D75" s="165"/>
      <c r="E75" s="165"/>
    </row>
  </sheetData>
  <mergeCells count="5">
    <mergeCell ref="C6:C7"/>
    <mergeCell ref="A10:E10"/>
    <mergeCell ref="A26:E26"/>
    <mergeCell ref="A42:E42"/>
    <mergeCell ref="E6:E8"/>
  </mergeCells>
  <printOptions horizontalCentered="1"/>
  <pageMargins left="1.1811023622047245" right="1.1811023622047245" top="1.1811023622047245" bottom="1.5748031496062993" header="0" footer="1.2598425196850394"/>
  <pageSetup firstPageNumber="23" useFirstPageNumber="1" horizontalDpi="300" verticalDpi="300" orientation="portrait" paperSize="9" r:id="rId2"/>
  <headerFooter alignWithMargins="0">
    <oddFooter>&amp;C&amp;9 23</oddFooter>
  </headerFooter>
  <rowBreaks count="7" manualBreakCount="7">
    <brk id="74" max="4" man="1"/>
    <brk id="104" max="7" man="1"/>
    <brk id="169" max="7" man="1"/>
    <brk id="204" max="255" man="1"/>
    <brk id="269" max="7" man="1"/>
    <brk id="303" max="255" man="1"/>
    <brk id="369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6"/>
  <sheetViews>
    <sheetView showGridLines="0" zoomScaleSheetLayoutView="75" workbookViewId="0" topLeftCell="A1">
      <selection activeCell="H2" sqref="H2"/>
    </sheetView>
  </sheetViews>
  <sheetFormatPr defaultColWidth="9.140625" defaultRowHeight="12.75"/>
  <cols>
    <col min="1" max="1" width="23.57421875" style="0" customWidth="1"/>
    <col min="2" max="7" width="9.421875" style="0" customWidth="1"/>
  </cols>
  <sheetData>
    <row r="1" s="131" customFormat="1" ht="9" customHeight="1">
      <c r="A1" s="136"/>
    </row>
    <row r="2" spans="1:7" s="131" customFormat="1" ht="12.75" customHeight="1">
      <c r="A2" s="137" t="s">
        <v>183</v>
      </c>
      <c r="B2" s="66"/>
      <c r="C2" s="66"/>
      <c r="D2" s="66"/>
      <c r="E2" s="66"/>
      <c r="F2" s="66"/>
      <c r="G2" s="66"/>
    </row>
    <row r="3" spans="1:7" s="131" customFormat="1" ht="9" customHeight="1">
      <c r="A3" s="138" t="s">
        <v>180</v>
      </c>
      <c r="B3" s="132"/>
      <c r="C3" s="132"/>
      <c r="D3" s="132"/>
      <c r="E3" s="132"/>
      <c r="F3" s="132"/>
      <c r="G3" s="132"/>
    </row>
    <row r="4" spans="1:7" s="131" customFormat="1" ht="12" customHeight="1">
      <c r="A4" s="96" t="s">
        <v>106</v>
      </c>
      <c r="B4" s="97" t="s">
        <v>121</v>
      </c>
      <c r="C4" s="97" t="s">
        <v>122</v>
      </c>
      <c r="D4" s="97" t="s">
        <v>123</v>
      </c>
      <c r="E4" s="97" t="s">
        <v>124</v>
      </c>
      <c r="F4" s="97" t="s">
        <v>125</v>
      </c>
      <c r="G4" s="97" t="s">
        <v>126</v>
      </c>
    </row>
    <row r="5" spans="1:7" s="131" customFormat="1" ht="12" customHeight="1">
      <c r="A5" s="98" t="s">
        <v>113</v>
      </c>
      <c r="B5" s="121"/>
      <c r="C5" s="121"/>
      <c r="D5" s="121"/>
      <c r="E5" s="121"/>
      <c r="F5" s="121"/>
      <c r="G5" s="121"/>
    </row>
    <row r="6" spans="1:7" s="131" customFormat="1" ht="9" customHeight="1">
      <c r="A6" s="139"/>
      <c r="B6" s="114"/>
      <c r="C6" s="114"/>
      <c r="D6" s="114"/>
      <c r="E6" s="114"/>
      <c r="F6" s="114"/>
      <c r="G6" s="114"/>
    </row>
    <row r="7" spans="1:7" s="131" customFormat="1" ht="9" customHeight="1">
      <c r="A7" s="297" t="s">
        <v>84</v>
      </c>
      <c r="B7" s="288">
        <v>21957</v>
      </c>
      <c r="C7" s="288">
        <v>29950</v>
      </c>
      <c r="D7" s="288">
        <v>46433</v>
      </c>
      <c r="E7" s="288">
        <v>66078</v>
      </c>
      <c r="F7" s="288">
        <v>46986</v>
      </c>
      <c r="G7" s="288">
        <v>17843</v>
      </c>
    </row>
    <row r="8" spans="1:7" s="131" customFormat="1" ht="9" customHeight="1">
      <c r="A8" s="298" t="s">
        <v>83</v>
      </c>
      <c r="B8" s="290">
        <v>21957</v>
      </c>
      <c r="C8" s="290">
        <v>29950</v>
      </c>
      <c r="D8" s="290">
        <v>46433</v>
      </c>
      <c r="E8" s="290">
        <v>66078</v>
      </c>
      <c r="F8" s="290">
        <v>46986</v>
      </c>
      <c r="G8" s="290">
        <v>17843</v>
      </c>
    </row>
    <row r="9" spans="1:7" s="131" customFormat="1" ht="9" customHeight="1">
      <c r="A9" s="297" t="s">
        <v>4</v>
      </c>
      <c r="B9" s="288">
        <v>122</v>
      </c>
      <c r="C9" s="288">
        <v>219</v>
      </c>
      <c r="D9" s="288">
        <v>241</v>
      </c>
      <c r="E9" s="288">
        <v>634</v>
      </c>
      <c r="F9" s="288">
        <v>316</v>
      </c>
      <c r="G9" s="288">
        <v>164</v>
      </c>
    </row>
    <row r="10" spans="1:7" s="131" customFormat="1" ht="9" customHeight="1">
      <c r="A10" s="297" t="s">
        <v>5</v>
      </c>
      <c r="B10" s="288">
        <v>4572</v>
      </c>
      <c r="C10" s="288">
        <v>6824</v>
      </c>
      <c r="D10" s="288">
        <v>21260</v>
      </c>
      <c r="E10" s="288">
        <v>46144</v>
      </c>
      <c r="F10" s="288">
        <v>42707</v>
      </c>
      <c r="G10" s="288">
        <v>15760</v>
      </c>
    </row>
    <row r="11" spans="1:7" s="131" customFormat="1" ht="9" customHeight="1">
      <c r="A11" s="297" t="s">
        <v>6</v>
      </c>
      <c r="B11" s="288">
        <v>33166</v>
      </c>
      <c r="C11" s="288">
        <v>38637</v>
      </c>
      <c r="D11" s="288">
        <v>56105</v>
      </c>
      <c r="E11" s="288">
        <v>60871</v>
      </c>
      <c r="F11" s="288">
        <v>41213</v>
      </c>
      <c r="G11" s="288">
        <v>41024</v>
      </c>
    </row>
    <row r="12" spans="1:7" s="131" customFormat="1" ht="9" customHeight="1">
      <c r="A12" s="299" t="s">
        <v>7</v>
      </c>
      <c r="B12" s="289">
        <v>37860</v>
      </c>
      <c r="C12" s="289">
        <v>45680</v>
      </c>
      <c r="D12" s="289">
        <v>77606</v>
      </c>
      <c r="E12" s="289">
        <v>107649</v>
      </c>
      <c r="F12" s="289">
        <v>84236</v>
      </c>
      <c r="G12" s="289">
        <v>56948</v>
      </c>
    </row>
    <row r="13" spans="1:7" s="131" customFormat="1" ht="9" customHeight="1">
      <c r="A13" s="297" t="s">
        <v>10</v>
      </c>
      <c r="B13" s="288">
        <v>1696</v>
      </c>
      <c r="C13" s="288">
        <v>2199</v>
      </c>
      <c r="D13" s="288">
        <v>3498</v>
      </c>
      <c r="E13" s="288">
        <v>3961</v>
      </c>
      <c r="F13" s="288">
        <v>2627</v>
      </c>
      <c r="G13" s="288">
        <v>1022</v>
      </c>
    </row>
    <row r="14" spans="1:7" s="131" customFormat="1" ht="9" customHeight="1">
      <c r="A14" s="297" t="s">
        <v>11</v>
      </c>
      <c r="B14" s="288">
        <v>273</v>
      </c>
      <c r="C14" s="288">
        <v>787</v>
      </c>
      <c r="D14" s="288">
        <v>1527</v>
      </c>
      <c r="E14" s="288">
        <v>2556</v>
      </c>
      <c r="F14" s="288">
        <v>2818</v>
      </c>
      <c r="G14" s="288">
        <v>629</v>
      </c>
    </row>
    <row r="15" spans="1:7" s="131" customFormat="1" ht="9" customHeight="1">
      <c r="A15" s="297" t="s">
        <v>12</v>
      </c>
      <c r="B15" s="288">
        <v>17678</v>
      </c>
      <c r="C15" s="288">
        <v>27479</v>
      </c>
      <c r="D15" s="288">
        <v>44290</v>
      </c>
      <c r="E15" s="288">
        <v>56032</v>
      </c>
      <c r="F15" s="288">
        <v>45311</v>
      </c>
      <c r="G15" s="288">
        <v>36663</v>
      </c>
    </row>
    <row r="16" spans="1:7" s="131" customFormat="1" ht="9" customHeight="1">
      <c r="A16" s="299" t="s">
        <v>13</v>
      </c>
      <c r="B16" s="289">
        <v>19647</v>
      </c>
      <c r="C16" s="289">
        <v>30465</v>
      </c>
      <c r="D16" s="289">
        <v>49315</v>
      </c>
      <c r="E16" s="289">
        <v>62549</v>
      </c>
      <c r="F16" s="289">
        <v>50756</v>
      </c>
      <c r="G16" s="289">
        <v>38314</v>
      </c>
    </row>
    <row r="17" spans="1:7" s="131" customFormat="1" ht="9" customHeight="1">
      <c r="A17" s="297" t="s">
        <v>8</v>
      </c>
      <c r="B17" s="288">
        <v>5045</v>
      </c>
      <c r="C17" s="288">
        <v>4283</v>
      </c>
      <c r="D17" s="288">
        <v>14714</v>
      </c>
      <c r="E17" s="288">
        <v>38603</v>
      </c>
      <c r="F17" s="288">
        <v>35102</v>
      </c>
      <c r="G17" s="288">
        <v>20782</v>
      </c>
    </row>
    <row r="18" spans="1:7" s="131" customFormat="1" ht="9" customHeight="1">
      <c r="A18" s="297" t="s">
        <v>9</v>
      </c>
      <c r="B18" s="288">
        <v>2508</v>
      </c>
      <c r="C18" s="288">
        <v>3412</v>
      </c>
      <c r="D18" s="288">
        <v>9346</v>
      </c>
      <c r="E18" s="288">
        <v>20472</v>
      </c>
      <c r="F18" s="288">
        <v>10727</v>
      </c>
      <c r="G18" s="288">
        <v>7360</v>
      </c>
    </row>
    <row r="19" spans="1:7" s="131" customFormat="1" ht="9" customHeight="1">
      <c r="A19" s="299" t="s">
        <v>81</v>
      </c>
      <c r="B19" s="289">
        <v>7553</v>
      </c>
      <c r="C19" s="289">
        <v>7695</v>
      </c>
      <c r="D19" s="289">
        <v>24060</v>
      </c>
      <c r="E19" s="289">
        <v>59075</v>
      </c>
      <c r="F19" s="289">
        <v>45829</v>
      </c>
      <c r="G19" s="289">
        <v>28142</v>
      </c>
    </row>
    <row r="20" spans="1:7" s="131" customFormat="1" ht="9" customHeight="1">
      <c r="A20" s="297" t="s">
        <v>14</v>
      </c>
      <c r="B20" s="288">
        <v>963</v>
      </c>
      <c r="C20" s="288">
        <v>2709</v>
      </c>
      <c r="D20" s="288">
        <v>2266</v>
      </c>
      <c r="E20" s="288">
        <v>3367</v>
      </c>
      <c r="F20" s="288">
        <v>3338</v>
      </c>
      <c r="G20" s="288">
        <v>1298</v>
      </c>
    </row>
    <row r="21" spans="1:7" s="131" customFormat="1" ht="9" customHeight="1">
      <c r="A21" s="297" t="s">
        <v>15</v>
      </c>
      <c r="B21" s="288">
        <v>679</v>
      </c>
      <c r="C21" s="288">
        <v>764</v>
      </c>
      <c r="D21" s="288">
        <v>998</v>
      </c>
      <c r="E21" s="288">
        <v>1624</v>
      </c>
      <c r="F21" s="288">
        <v>1438</v>
      </c>
      <c r="G21" s="288">
        <v>514</v>
      </c>
    </row>
    <row r="22" spans="1:7" s="131" customFormat="1" ht="9" customHeight="1">
      <c r="A22" s="297" t="s">
        <v>16</v>
      </c>
      <c r="B22" s="288">
        <v>666</v>
      </c>
      <c r="C22" s="288">
        <v>625</v>
      </c>
      <c r="D22" s="288">
        <v>2249</v>
      </c>
      <c r="E22" s="288">
        <v>5259</v>
      </c>
      <c r="F22" s="288">
        <v>4035</v>
      </c>
      <c r="G22" s="288">
        <v>1636</v>
      </c>
    </row>
    <row r="23" spans="1:7" s="131" customFormat="1" ht="9" customHeight="1">
      <c r="A23" s="299" t="s">
        <v>17</v>
      </c>
      <c r="B23" s="289">
        <v>2308</v>
      </c>
      <c r="C23" s="289">
        <v>4098</v>
      </c>
      <c r="D23" s="289">
        <v>5513</v>
      </c>
      <c r="E23" s="289">
        <v>10250</v>
      </c>
      <c r="F23" s="289">
        <v>8811</v>
      </c>
      <c r="G23" s="289">
        <v>3448</v>
      </c>
    </row>
    <row r="24" spans="1:7" s="131" customFormat="1" ht="9" customHeight="1">
      <c r="A24" s="297" t="s">
        <v>18</v>
      </c>
      <c r="B24" s="288">
        <v>1867</v>
      </c>
      <c r="C24" s="288">
        <v>2985</v>
      </c>
      <c r="D24" s="288">
        <v>7044</v>
      </c>
      <c r="E24" s="288">
        <v>8312</v>
      </c>
      <c r="F24" s="288">
        <v>7742</v>
      </c>
      <c r="G24" s="288">
        <v>3255</v>
      </c>
    </row>
    <row r="25" spans="1:7" s="131" customFormat="1" ht="9" customHeight="1">
      <c r="A25" s="297" t="s">
        <v>19</v>
      </c>
      <c r="B25" s="288">
        <v>1911</v>
      </c>
      <c r="C25" s="288">
        <v>3124</v>
      </c>
      <c r="D25" s="288">
        <v>10471</v>
      </c>
      <c r="E25" s="288">
        <v>17170</v>
      </c>
      <c r="F25" s="288">
        <v>16111</v>
      </c>
      <c r="G25" s="288">
        <v>9643</v>
      </c>
    </row>
    <row r="26" spans="1:7" s="131" customFormat="1" ht="9" customHeight="1">
      <c r="A26" s="297" t="s">
        <v>20</v>
      </c>
      <c r="B26" s="288">
        <v>159</v>
      </c>
      <c r="C26" s="288">
        <v>268</v>
      </c>
      <c r="D26" s="288">
        <v>983</v>
      </c>
      <c r="E26" s="288">
        <v>1551</v>
      </c>
      <c r="F26" s="288">
        <v>1036</v>
      </c>
      <c r="G26" s="288">
        <v>579</v>
      </c>
    </row>
    <row r="27" spans="1:7" s="131" customFormat="1" ht="9" customHeight="1">
      <c r="A27" s="297" t="s">
        <v>21</v>
      </c>
      <c r="B27" s="288">
        <v>733</v>
      </c>
      <c r="C27" s="288">
        <v>1162</v>
      </c>
      <c r="D27" s="288">
        <v>2103</v>
      </c>
      <c r="E27" s="288">
        <v>2366</v>
      </c>
      <c r="F27" s="288">
        <v>1197</v>
      </c>
      <c r="G27" s="288">
        <v>591</v>
      </c>
    </row>
    <row r="28" spans="1:7" s="131" customFormat="1" ht="9" customHeight="1">
      <c r="A28" s="297" t="s">
        <v>22</v>
      </c>
      <c r="B28" s="288">
        <v>6863</v>
      </c>
      <c r="C28" s="288">
        <v>10176</v>
      </c>
      <c r="D28" s="288">
        <v>19286</v>
      </c>
      <c r="E28" s="288">
        <v>30492</v>
      </c>
      <c r="F28" s="288">
        <v>25109</v>
      </c>
      <c r="G28" s="288">
        <v>9325</v>
      </c>
    </row>
    <row r="29" spans="1:7" s="131" customFormat="1" ht="9" customHeight="1">
      <c r="A29" s="297" t="s">
        <v>23</v>
      </c>
      <c r="B29" s="288">
        <v>2026</v>
      </c>
      <c r="C29" s="288">
        <v>1820</v>
      </c>
      <c r="D29" s="288">
        <v>1508</v>
      </c>
      <c r="E29" s="288">
        <v>5681</v>
      </c>
      <c r="F29" s="288">
        <v>4220</v>
      </c>
      <c r="G29" s="288">
        <v>3016</v>
      </c>
    </row>
    <row r="30" spans="1:7" s="131" customFormat="1" ht="9" customHeight="1">
      <c r="A30" s="297" t="s">
        <v>24</v>
      </c>
      <c r="B30" s="288">
        <v>0</v>
      </c>
      <c r="C30" s="288">
        <v>0</v>
      </c>
      <c r="D30" s="288">
        <v>0</v>
      </c>
      <c r="E30" s="288">
        <v>0</v>
      </c>
      <c r="F30" s="288">
        <v>0</v>
      </c>
      <c r="G30" s="288">
        <v>0</v>
      </c>
    </row>
    <row r="31" spans="1:7" s="131" customFormat="1" ht="9" customHeight="1">
      <c r="A31" s="299" t="s">
        <v>25</v>
      </c>
      <c r="B31" s="289">
        <v>13559</v>
      </c>
      <c r="C31" s="289">
        <v>19535</v>
      </c>
      <c r="D31" s="289">
        <v>41395</v>
      </c>
      <c r="E31" s="289">
        <v>65572</v>
      </c>
      <c r="F31" s="289">
        <v>55415</v>
      </c>
      <c r="G31" s="289">
        <v>26409</v>
      </c>
    </row>
    <row r="32" spans="1:7" s="131" customFormat="1" ht="9" customHeight="1">
      <c r="A32" s="297" t="s">
        <v>26</v>
      </c>
      <c r="B32" s="288">
        <v>972</v>
      </c>
      <c r="C32" s="288">
        <v>1682</v>
      </c>
      <c r="D32" s="288">
        <v>3590</v>
      </c>
      <c r="E32" s="288">
        <v>8156</v>
      </c>
      <c r="F32" s="288">
        <v>4541</v>
      </c>
      <c r="G32" s="288">
        <v>3281</v>
      </c>
    </row>
    <row r="33" spans="1:7" s="131" customFormat="1" ht="9" customHeight="1">
      <c r="A33" s="297" t="s">
        <v>27</v>
      </c>
      <c r="B33" s="288">
        <v>161188</v>
      </c>
      <c r="C33" s="288">
        <v>239431</v>
      </c>
      <c r="D33" s="288">
        <v>392968</v>
      </c>
      <c r="E33" s="288">
        <v>474596</v>
      </c>
      <c r="F33" s="288">
        <v>408367</v>
      </c>
      <c r="G33" s="288">
        <v>416738</v>
      </c>
    </row>
    <row r="34" spans="1:7" s="131" customFormat="1" ht="9" customHeight="1">
      <c r="A34" s="297" t="s">
        <v>28</v>
      </c>
      <c r="B34" s="288">
        <v>103</v>
      </c>
      <c r="C34" s="288">
        <v>175</v>
      </c>
      <c r="D34" s="288">
        <v>341</v>
      </c>
      <c r="E34" s="288">
        <v>1440</v>
      </c>
      <c r="F34" s="288">
        <v>1092</v>
      </c>
      <c r="G34" s="288">
        <v>942</v>
      </c>
    </row>
    <row r="35" spans="1:7" s="131" customFormat="1" ht="9" customHeight="1">
      <c r="A35" s="297" t="s">
        <v>29</v>
      </c>
      <c r="B35" s="288">
        <v>0</v>
      </c>
      <c r="C35" s="288">
        <v>0</v>
      </c>
      <c r="D35" s="288">
        <v>1425</v>
      </c>
      <c r="E35" s="288">
        <v>25533</v>
      </c>
      <c r="F35" s="288">
        <v>28262</v>
      </c>
      <c r="G35" s="288">
        <v>19550</v>
      </c>
    </row>
    <row r="36" spans="1:7" s="131" customFormat="1" ht="9" customHeight="1">
      <c r="A36" s="297" t="s">
        <v>30</v>
      </c>
      <c r="B36" s="288">
        <v>636</v>
      </c>
      <c r="C36" s="288">
        <v>1211</v>
      </c>
      <c r="D36" s="288">
        <v>1732</v>
      </c>
      <c r="E36" s="288">
        <v>2919</v>
      </c>
      <c r="F36" s="288">
        <v>2220</v>
      </c>
      <c r="G36" s="288">
        <v>1516</v>
      </c>
    </row>
    <row r="37" spans="1:7" s="131" customFormat="1" ht="9" customHeight="1">
      <c r="A37" s="297" t="s">
        <v>31</v>
      </c>
      <c r="B37" s="288">
        <v>449</v>
      </c>
      <c r="C37" s="288">
        <v>688</v>
      </c>
      <c r="D37" s="288">
        <v>1614</v>
      </c>
      <c r="E37" s="288">
        <v>1768</v>
      </c>
      <c r="F37" s="288">
        <v>1374</v>
      </c>
      <c r="G37" s="288">
        <v>1167</v>
      </c>
    </row>
    <row r="38" spans="1:7" s="131" customFormat="1" ht="9" customHeight="1">
      <c r="A38" s="297" t="s">
        <v>32</v>
      </c>
      <c r="B38" s="288">
        <v>82</v>
      </c>
      <c r="C38" s="288">
        <v>47</v>
      </c>
      <c r="D38" s="288">
        <v>140</v>
      </c>
      <c r="E38" s="288">
        <v>418</v>
      </c>
      <c r="F38" s="288">
        <v>274</v>
      </c>
      <c r="G38" s="288">
        <v>175</v>
      </c>
    </row>
    <row r="39" spans="1:7" s="131" customFormat="1" ht="9" customHeight="1">
      <c r="A39" s="297" t="s">
        <v>33</v>
      </c>
      <c r="B39" s="288">
        <v>752</v>
      </c>
      <c r="C39" s="288">
        <v>558</v>
      </c>
      <c r="D39" s="288">
        <v>2583</v>
      </c>
      <c r="E39" s="288">
        <v>6168</v>
      </c>
      <c r="F39" s="288">
        <v>4010</v>
      </c>
      <c r="G39" s="288">
        <v>2566</v>
      </c>
    </row>
    <row r="40" spans="1:7" s="131" customFormat="1" ht="9" customHeight="1">
      <c r="A40" s="297" t="s">
        <v>34</v>
      </c>
      <c r="B40" s="288">
        <v>1743</v>
      </c>
      <c r="C40" s="288">
        <v>2290</v>
      </c>
      <c r="D40" s="288">
        <v>5410</v>
      </c>
      <c r="E40" s="288">
        <v>13119</v>
      </c>
      <c r="F40" s="288">
        <v>10292</v>
      </c>
      <c r="G40" s="288">
        <v>7406</v>
      </c>
    </row>
    <row r="41" spans="1:7" s="131" customFormat="1" ht="9" customHeight="1">
      <c r="A41" s="299" t="s">
        <v>35</v>
      </c>
      <c r="B41" s="289">
        <v>165925</v>
      </c>
      <c r="C41" s="289">
        <v>246082</v>
      </c>
      <c r="D41" s="289">
        <v>409803</v>
      </c>
      <c r="E41" s="289">
        <v>534117</v>
      </c>
      <c r="F41" s="289">
        <v>460432</v>
      </c>
      <c r="G41" s="289">
        <v>453341</v>
      </c>
    </row>
    <row r="42" spans="1:7" s="131" customFormat="1" ht="9" customHeight="1">
      <c r="A42" s="297" t="s">
        <v>41</v>
      </c>
      <c r="B42" s="288">
        <v>4165</v>
      </c>
      <c r="C42" s="288">
        <v>4565</v>
      </c>
      <c r="D42" s="288">
        <v>13089</v>
      </c>
      <c r="E42" s="288">
        <v>23569</v>
      </c>
      <c r="F42" s="288">
        <v>17130</v>
      </c>
      <c r="G42" s="288">
        <v>9114</v>
      </c>
    </row>
    <row r="43" spans="1:7" s="131" customFormat="1" ht="9" customHeight="1">
      <c r="A43" s="297" t="s">
        <v>42</v>
      </c>
      <c r="B43" s="288">
        <v>414</v>
      </c>
      <c r="C43" s="288">
        <v>605</v>
      </c>
      <c r="D43" s="288">
        <v>1463</v>
      </c>
      <c r="E43" s="288">
        <v>1650</v>
      </c>
      <c r="F43" s="288">
        <v>1928</v>
      </c>
      <c r="G43" s="288">
        <v>1225</v>
      </c>
    </row>
    <row r="44" spans="1:7" s="131" customFormat="1" ht="9" customHeight="1">
      <c r="A44" s="299" t="s">
        <v>43</v>
      </c>
      <c r="B44" s="289">
        <v>4579</v>
      </c>
      <c r="C44" s="289">
        <v>5170</v>
      </c>
      <c r="D44" s="289">
        <v>14552</v>
      </c>
      <c r="E44" s="289">
        <v>25219</v>
      </c>
      <c r="F44" s="289">
        <v>19058</v>
      </c>
      <c r="G44" s="289">
        <v>10339</v>
      </c>
    </row>
    <row r="45" spans="1:7" s="131" customFormat="1" ht="9" customHeight="1">
      <c r="A45" s="297" t="s">
        <v>36</v>
      </c>
      <c r="B45" s="288">
        <v>5420</v>
      </c>
      <c r="C45" s="288">
        <v>6197</v>
      </c>
      <c r="D45" s="288">
        <v>7928</v>
      </c>
      <c r="E45" s="288">
        <v>4021</v>
      </c>
      <c r="F45" s="288">
        <v>2126</v>
      </c>
      <c r="G45" s="288">
        <v>1021</v>
      </c>
    </row>
    <row r="46" spans="1:7" s="131" customFormat="1" ht="9" customHeight="1">
      <c r="A46" s="297" t="s">
        <v>37</v>
      </c>
      <c r="B46" s="288">
        <v>120</v>
      </c>
      <c r="C46" s="288">
        <v>238</v>
      </c>
      <c r="D46" s="288">
        <v>75</v>
      </c>
      <c r="E46" s="288">
        <v>205</v>
      </c>
      <c r="F46" s="288">
        <v>318</v>
      </c>
      <c r="G46" s="288">
        <v>268</v>
      </c>
    </row>
    <row r="47" spans="1:7" s="131" customFormat="1" ht="9" customHeight="1">
      <c r="A47" s="297" t="s">
        <v>38</v>
      </c>
      <c r="B47" s="288">
        <v>60</v>
      </c>
      <c r="C47" s="288">
        <v>126</v>
      </c>
      <c r="D47" s="288">
        <v>305</v>
      </c>
      <c r="E47" s="288">
        <v>1703</v>
      </c>
      <c r="F47" s="288">
        <v>1861</v>
      </c>
      <c r="G47" s="288">
        <v>516</v>
      </c>
    </row>
    <row r="48" spans="1:7" s="131" customFormat="1" ht="9" customHeight="1">
      <c r="A48" s="297" t="s">
        <v>39</v>
      </c>
      <c r="B48" s="288">
        <v>3889</v>
      </c>
      <c r="C48" s="288">
        <v>4704</v>
      </c>
      <c r="D48" s="288">
        <v>18362</v>
      </c>
      <c r="E48" s="288">
        <v>44870</v>
      </c>
      <c r="F48" s="288">
        <v>31622</v>
      </c>
      <c r="G48" s="288">
        <v>14092</v>
      </c>
    </row>
    <row r="49" spans="1:7" s="131" customFormat="1" ht="9" customHeight="1">
      <c r="A49" s="299" t="s">
        <v>40</v>
      </c>
      <c r="B49" s="289">
        <v>9489</v>
      </c>
      <c r="C49" s="289">
        <v>11265</v>
      </c>
      <c r="D49" s="289">
        <v>26670</v>
      </c>
      <c r="E49" s="289">
        <v>50799</v>
      </c>
      <c r="F49" s="289">
        <v>35927</v>
      </c>
      <c r="G49" s="289">
        <v>15897</v>
      </c>
    </row>
    <row r="50" spans="1:7" s="131" customFormat="1" ht="9" customHeight="1">
      <c r="A50" s="297" t="s">
        <v>44</v>
      </c>
      <c r="B50" s="288">
        <v>305</v>
      </c>
      <c r="C50" s="288">
        <v>211</v>
      </c>
      <c r="D50" s="288">
        <v>563</v>
      </c>
      <c r="E50" s="288">
        <v>1624</v>
      </c>
      <c r="F50" s="288">
        <v>1049</v>
      </c>
      <c r="G50" s="288">
        <v>609</v>
      </c>
    </row>
    <row r="51" spans="1:7" s="131" customFormat="1" ht="9" customHeight="1">
      <c r="A51" s="297" t="s">
        <v>45</v>
      </c>
      <c r="B51" s="288">
        <v>1032</v>
      </c>
      <c r="C51" s="288">
        <v>944</v>
      </c>
      <c r="D51" s="288">
        <v>2427</v>
      </c>
      <c r="E51" s="288">
        <v>7442</v>
      </c>
      <c r="F51" s="288">
        <v>5723</v>
      </c>
      <c r="G51" s="288">
        <v>3757</v>
      </c>
    </row>
    <row r="52" spans="1:7" s="131" customFormat="1" ht="9" customHeight="1">
      <c r="A52" s="297" t="s">
        <v>46</v>
      </c>
      <c r="B52" s="288">
        <v>69201</v>
      </c>
      <c r="C52" s="288">
        <v>82494</v>
      </c>
      <c r="D52" s="288">
        <v>137899</v>
      </c>
      <c r="E52" s="288">
        <v>149107</v>
      </c>
      <c r="F52" s="288">
        <v>111294</v>
      </c>
      <c r="G52" s="288">
        <v>74135</v>
      </c>
    </row>
    <row r="53" spans="1:7" s="131" customFormat="1" ht="9" customHeight="1">
      <c r="A53" s="297" t="s">
        <v>47</v>
      </c>
      <c r="B53" s="288">
        <v>4024</v>
      </c>
      <c r="C53" s="288">
        <v>4323</v>
      </c>
      <c r="D53" s="288">
        <v>11604</v>
      </c>
      <c r="E53" s="288">
        <v>23727</v>
      </c>
      <c r="F53" s="288">
        <v>18493</v>
      </c>
      <c r="G53" s="288">
        <v>6728</v>
      </c>
    </row>
    <row r="54" spans="1:7" s="131" customFormat="1" ht="9" customHeight="1">
      <c r="A54" s="299" t="s">
        <v>48</v>
      </c>
      <c r="B54" s="289">
        <v>74562</v>
      </c>
      <c r="C54" s="289">
        <v>87972</v>
      </c>
      <c r="D54" s="289">
        <v>152493</v>
      </c>
      <c r="E54" s="289">
        <v>181900</v>
      </c>
      <c r="F54" s="289">
        <v>136559</v>
      </c>
      <c r="G54" s="289">
        <v>85229</v>
      </c>
    </row>
    <row r="55" spans="1:7" s="131" customFormat="1" ht="9" customHeight="1">
      <c r="A55" s="297" t="s">
        <v>49</v>
      </c>
      <c r="B55" s="288">
        <v>768</v>
      </c>
      <c r="C55" s="288">
        <v>596</v>
      </c>
      <c r="D55" s="288">
        <v>1957</v>
      </c>
      <c r="E55" s="288">
        <v>3537</v>
      </c>
      <c r="F55" s="288">
        <v>3869</v>
      </c>
      <c r="G55" s="288">
        <v>1549</v>
      </c>
    </row>
    <row r="56" spans="1:7" s="131" customFormat="1" ht="9" customHeight="1">
      <c r="A56" s="297" t="s">
        <v>50</v>
      </c>
      <c r="B56" s="288">
        <v>2471</v>
      </c>
      <c r="C56" s="288">
        <v>2888</v>
      </c>
      <c r="D56" s="288">
        <v>11092</v>
      </c>
      <c r="E56" s="288">
        <v>15171</v>
      </c>
      <c r="F56" s="288">
        <v>12649</v>
      </c>
      <c r="G56" s="288">
        <v>5806</v>
      </c>
    </row>
    <row r="57" spans="1:7" s="131" customFormat="1" ht="9" customHeight="1">
      <c r="A57" s="297" t="s">
        <v>51</v>
      </c>
      <c r="B57" s="288">
        <v>331</v>
      </c>
      <c r="C57" s="288">
        <v>336</v>
      </c>
      <c r="D57" s="288">
        <v>905</v>
      </c>
      <c r="E57" s="288">
        <v>888</v>
      </c>
      <c r="F57" s="288">
        <v>957</v>
      </c>
      <c r="G57" s="288">
        <v>429</v>
      </c>
    </row>
    <row r="58" spans="1:7" s="131" customFormat="1" ht="9" customHeight="1">
      <c r="A58" s="297" t="s">
        <v>52</v>
      </c>
      <c r="B58" s="288">
        <v>118</v>
      </c>
      <c r="C58" s="288">
        <v>511</v>
      </c>
      <c r="D58" s="288">
        <v>760</v>
      </c>
      <c r="E58" s="288">
        <v>997</v>
      </c>
      <c r="F58" s="288">
        <v>1795</v>
      </c>
      <c r="G58" s="288">
        <v>608</v>
      </c>
    </row>
    <row r="59" spans="1:7" s="131" customFormat="1" ht="9" customHeight="1">
      <c r="A59" s="298" t="s">
        <v>53</v>
      </c>
      <c r="B59" s="290">
        <v>3688</v>
      </c>
      <c r="C59" s="290">
        <v>4331</v>
      </c>
      <c r="D59" s="290">
        <v>14714</v>
      </c>
      <c r="E59" s="290">
        <v>20593</v>
      </c>
      <c r="F59" s="290">
        <v>19270</v>
      </c>
      <c r="G59" s="290">
        <v>8392</v>
      </c>
    </row>
    <row r="60" spans="1:7" s="131" customFormat="1" ht="9.75" customHeight="1">
      <c r="A60" s="297" t="s">
        <v>54</v>
      </c>
      <c r="B60" s="288">
        <v>164</v>
      </c>
      <c r="C60" s="288">
        <v>578</v>
      </c>
      <c r="D60" s="288">
        <v>700</v>
      </c>
      <c r="E60" s="288">
        <v>890</v>
      </c>
      <c r="F60" s="288">
        <v>720</v>
      </c>
      <c r="G60" s="288">
        <v>503</v>
      </c>
    </row>
    <row r="61" spans="1:7" s="131" customFormat="1" ht="9.75" customHeight="1">
      <c r="A61" s="297" t="s">
        <v>55</v>
      </c>
      <c r="B61" s="288">
        <v>471</v>
      </c>
      <c r="C61" s="288">
        <v>507</v>
      </c>
      <c r="D61" s="288">
        <v>1758</v>
      </c>
      <c r="E61" s="288">
        <v>2904</v>
      </c>
      <c r="F61" s="288">
        <v>3543</v>
      </c>
      <c r="G61" s="288">
        <v>496</v>
      </c>
    </row>
    <row r="62" spans="1:7" s="131" customFormat="1" ht="9.75" customHeight="1">
      <c r="A62" s="299" t="s">
        <v>56</v>
      </c>
      <c r="B62" s="289">
        <v>635</v>
      </c>
      <c r="C62" s="289">
        <v>1085</v>
      </c>
      <c r="D62" s="289">
        <v>2458</v>
      </c>
      <c r="E62" s="289">
        <v>3794</v>
      </c>
      <c r="F62" s="289">
        <v>4263</v>
      </c>
      <c r="G62" s="289">
        <v>999</v>
      </c>
    </row>
    <row r="63" spans="1:7" s="131" customFormat="1" ht="9.75" customHeight="1">
      <c r="A63" s="134"/>
      <c r="B63" s="135"/>
      <c r="C63" s="135"/>
      <c r="D63" s="135"/>
      <c r="E63" s="135"/>
      <c r="F63" s="135"/>
      <c r="G63" s="135"/>
    </row>
    <row r="64" s="131" customFormat="1" ht="9.75" customHeight="1">
      <c r="A64" s="136"/>
    </row>
    <row r="65" spans="1:7" s="131" customFormat="1" ht="9" customHeight="1">
      <c r="A65" s="130"/>
      <c r="B65" s="49"/>
      <c r="C65" s="49"/>
      <c r="D65" s="49"/>
      <c r="E65" s="49"/>
      <c r="F65" s="49"/>
      <c r="G65" s="49"/>
    </row>
    <row r="66" spans="1:7" s="131" customFormat="1" ht="12" customHeight="1">
      <c r="A66" s="137" t="s">
        <v>230</v>
      </c>
      <c r="B66" s="66"/>
      <c r="C66" s="66"/>
      <c r="D66" s="66"/>
      <c r="E66" s="66"/>
      <c r="F66" s="66"/>
      <c r="G66" s="66"/>
    </row>
    <row r="67" spans="1:7" s="131" customFormat="1" ht="9" customHeight="1">
      <c r="A67" s="138"/>
      <c r="B67" s="132"/>
      <c r="C67" s="132"/>
      <c r="D67" s="132"/>
      <c r="E67" s="132"/>
      <c r="F67" s="132"/>
      <c r="G67" s="132"/>
    </row>
    <row r="68" spans="1:7" s="131" customFormat="1" ht="12" customHeight="1">
      <c r="A68" s="96" t="s">
        <v>106</v>
      </c>
      <c r="B68" s="97" t="s">
        <v>121</v>
      </c>
      <c r="C68" s="97" t="s">
        <v>122</v>
      </c>
      <c r="D68" s="97" t="s">
        <v>123</v>
      </c>
      <c r="E68" s="97" t="s">
        <v>124</v>
      </c>
      <c r="F68" s="97" t="s">
        <v>125</v>
      </c>
      <c r="G68" s="97" t="s">
        <v>126</v>
      </c>
    </row>
    <row r="69" spans="1:7" s="131" customFormat="1" ht="12" customHeight="1">
      <c r="A69" s="98" t="s">
        <v>113</v>
      </c>
      <c r="B69" s="121"/>
      <c r="C69" s="121"/>
      <c r="D69" s="121"/>
      <c r="E69" s="121"/>
      <c r="F69" s="121"/>
      <c r="G69" s="121"/>
    </row>
    <row r="70" spans="1:7" s="131" customFormat="1" ht="9" customHeight="1">
      <c r="A70" s="139"/>
      <c r="B70" s="114"/>
      <c r="C70" s="114"/>
      <c r="D70" s="114"/>
      <c r="E70" s="114"/>
      <c r="F70" s="114"/>
      <c r="G70" s="114"/>
    </row>
    <row r="71" spans="1:7" s="131" customFormat="1" ht="9" customHeight="1">
      <c r="A71" s="297" t="s">
        <v>57</v>
      </c>
      <c r="B71" s="288">
        <v>925</v>
      </c>
      <c r="C71" s="288">
        <v>944</v>
      </c>
      <c r="D71" s="288">
        <v>1075</v>
      </c>
      <c r="E71" s="288">
        <v>1355</v>
      </c>
      <c r="F71" s="288">
        <v>1446</v>
      </c>
      <c r="G71" s="288">
        <v>1003</v>
      </c>
    </row>
    <row r="72" spans="1:7" s="131" customFormat="1" ht="9" customHeight="1">
      <c r="A72" s="297" t="s">
        <v>58</v>
      </c>
      <c r="B72" s="288">
        <v>12572</v>
      </c>
      <c r="C72" s="288">
        <v>11810</v>
      </c>
      <c r="D72" s="288">
        <v>38552</v>
      </c>
      <c r="E72" s="288">
        <v>86868</v>
      </c>
      <c r="F72" s="288">
        <v>94396</v>
      </c>
      <c r="G72" s="288">
        <v>31249</v>
      </c>
    </row>
    <row r="73" spans="1:7" s="131" customFormat="1" ht="9" customHeight="1">
      <c r="A73" s="297" t="s">
        <v>59</v>
      </c>
      <c r="B73" s="288">
        <v>28455</v>
      </c>
      <c r="C73" s="288">
        <v>29263</v>
      </c>
      <c r="D73" s="288">
        <v>68566</v>
      </c>
      <c r="E73" s="288">
        <v>110011</v>
      </c>
      <c r="F73" s="288">
        <v>88542</v>
      </c>
      <c r="G73" s="288">
        <v>38062</v>
      </c>
    </row>
    <row r="74" spans="1:7" s="131" customFormat="1" ht="9" customHeight="1">
      <c r="A74" s="297" t="s">
        <v>60</v>
      </c>
      <c r="B74" s="288">
        <v>1885</v>
      </c>
      <c r="C74" s="288">
        <v>4118</v>
      </c>
      <c r="D74" s="288">
        <v>18399</v>
      </c>
      <c r="E74" s="288">
        <v>41088</v>
      </c>
      <c r="F74" s="288">
        <v>28437</v>
      </c>
      <c r="G74" s="288">
        <v>6565</v>
      </c>
    </row>
    <row r="75" spans="1:7" s="131" customFormat="1" ht="9" customHeight="1">
      <c r="A75" s="299" t="s">
        <v>61</v>
      </c>
      <c r="B75" s="289">
        <v>43837</v>
      </c>
      <c r="C75" s="289">
        <v>46135</v>
      </c>
      <c r="D75" s="289">
        <v>126592</v>
      </c>
      <c r="E75" s="289">
        <v>239322</v>
      </c>
      <c r="F75" s="289">
        <v>212821</v>
      </c>
      <c r="G75" s="289">
        <v>76879</v>
      </c>
    </row>
    <row r="76" spans="1:7" s="131" customFormat="1" ht="9" customHeight="1">
      <c r="A76" s="297" t="s">
        <v>62</v>
      </c>
      <c r="B76" s="288">
        <v>2225</v>
      </c>
      <c r="C76" s="288">
        <v>1776</v>
      </c>
      <c r="D76" s="288">
        <v>5996</v>
      </c>
      <c r="E76" s="288">
        <v>18259</v>
      </c>
      <c r="F76" s="288">
        <v>10471</v>
      </c>
      <c r="G76" s="288">
        <v>2766</v>
      </c>
    </row>
    <row r="77" spans="1:7" s="131" customFormat="1" ht="9" customHeight="1">
      <c r="A77" s="297" t="s">
        <v>63</v>
      </c>
      <c r="B77" s="288">
        <v>311</v>
      </c>
      <c r="C77" s="288">
        <v>646</v>
      </c>
      <c r="D77" s="288">
        <v>961</v>
      </c>
      <c r="E77" s="288">
        <v>3907</v>
      </c>
      <c r="F77" s="288">
        <v>7853</v>
      </c>
      <c r="G77" s="288">
        <v>1668</v>
      </c>
    </row>
    <row r="78" spans="1:7" s="131" customFormat="1" ht="9" customHeight="1">
      <c r="A78" s="297" t="s">
        <v>64</v>
      </c>
      <c r="B78" s="288">
        <v>340</v>
      </c>
      <c r="C78" s="288">
        <v>508</v>
      </c>
      <c r="D78" s="288">
        <v>2169</v>
      </c>
      <c r="E78" s="288">
        <v>2705</v>
      </c>
      <c r="F78" s="288">
        <v>2370</v>
      </c>
      <c r="G78" s="288">
        <v>837</v>
      </c>
    </row>
    <row r="79" spans="1:7" s="131" customFormat="1" ht="9" customHeight="1">
      <c r="A79" s="297" t="s">
        <v>65</v>
      </c>
      <c r="B79" s="288">
        <v>446</v>
      </c>
      <c r="C79" s="291" t="s">
        <v>85</v>
      </c>
      <c r="D79" s="291" t="s">
        <v>85</v>
      </c>
      <c r="E79" s="291" t="s">
        <v>85</v>
      </c>
      <c r="F79" s="288">
        <v>3251</v>
      </c>
      <c r="G79" s="288">
        <v>1213</v>
      </c>
    </row>
    <row r="80" spans="1:7" s="131" customFormat="1" ht="9" customHeight="1">
      <c r="A80" s="299" t="s">
        <v>66</v>
      </c>
      <c r="B80" s="289">
        <v>3322</v>
      </c>
      <c r="C80" s="289">
        <v>2930</v>
      </c>
      <c r="D80" s="289">
        <v>9126</v>
      </c>
      <c r="E80" s="289">
        <v>24871</v>
      </c>
      <c r="F80" s="289">
        <v>23945</v>
      </c>
      <c r="G80" s="289">
        <v>6484</v>
      </c>
    </row>
    <row r="81" spans="1:7" s="131" customFormat="1" ht="9" customHeight="1">
      <c r="A81" s="297" t="s">
        <v>67</v>
      </c>
      <c r="B81" s="288">
        <v>745</v>
      </c>
      <c r="C81" s="288">
        <v>1189</v>
      </c>
      <c r="D81" s="288">
        <v>4967</v>
      </c>
      <c r="E81" s="288">
        <v>9573</v>
      </c>
      <c r="F81" s="288">
        <v>11829</v>
      </c>
      <c r="G81" s="288">
        <v>2866</v>
      </c>
    </row>
    <row r="82" spans="1:7" s="131" customFormat="1" ht="9" customHeight="1">
      <c r="A82" s="297" t="s">
        <v>68</v>
      </c>
      <c r="B82" s="288">
        <v>1099</v>
      </c>
      <c r="C82" s="288">
        <v>880</v>
      </c>
      <c r="D82" s="288">
        <v>2314</v>
      </c>
      <c r="E82" s="288">
        <v>12573</v>
      </c>
      <c r="F82" s="288">
        <v>14620</v>
      </c>
      <c r="G82" s="288">
        <v>3126</v>
      </c>
    </row>
    <row r="83" spans="1:7" s="131" customFormat="1" ht="9" customHeight="1">
      <c r="A83" s="299" t="s">
        <v>69</v>
      </c>
      <c r="B83" s="289">
        <v>1844</v>
      </c>
      <c r="C83" s="289">
        <v>2069</v>
      </c>
      <c r="D83" s="289">
        <v>7281</v>
      </c>
      <c r="E83" s="289">
        <v>22146</v>
      </c>
      <c r="F83" s="289">
        <v>26449</v>
      </c>
      <c r="G83" s="289">
        <v>5992</v>
      </c>
    </row>
    <row r="84" spans="1:7" s="131" customFormat="1" ht="9" customHeight="1">
      <c r="A84" s="297" t="s">
        <v>70</v>
      </c>
      <c r="B84" s="288">
        <v>661</v>
      </c>
      <c r="C84" s="288">
        <v>2109</v>
      </c>
      <c r="D84" s="288">
        <v>4141</v>
      </c>
      <c r="E84" s="288">
        <v>6034</v>
      </c>
      <c r="F84" s="288">
        <v>4233</v>
      </c>
      <c r="G84" s="288">
        <v>2154</v>
      </c>
    </row>
    <row r="85" spans="1:7" s="131" customFormat="1" ht="9" customHeight="1">
      <c r="A85" s="297" t="s">
        <v>71</v>
      </c>
      <c r="B85" s="288">
        <v>301</v>
      </c>
      <c r="C85" s="288">
        <v>373</v>
      </c>
      <c r="D85" s="288">
        <v>793</v>
      </c>
      <c r="E85" s="288">
        <v>1350</v>
      </c>
      <c r="F85" s="288">
        <v>1806</v>
      </c>
      <c r="G85" s="288">
        <v>513</v>
      </c>
    </row>
    <row r="86" spans="1:7" s="131" customFormat="1" ht="9" customHeight="1">
      <c r="A86" s="297" t="s">
        <v>212</v>
      </c>
      <c r="B86" s="288">
        <v>4371</v>
      </c>
      <c r="C86" s="288">
        <v>4788</v>
      </c>
      <c r="D86" s="288">
        <v>13388</v>
      </c>
      <c r="E86" s="288">
        <v>27081</v>
      </c>
      <c r="F86" s="288">
        <v>33706</v>
      </c>
      <c r="G86" s="288">
        <v>12860</v>
      </c>
    </row>
    <row r="87" spans="1:7" s="131" customFormat="1" ht="9" customHeight="1">
      <c r="A87" s="297" t="s">
        <v>72</v>
      </c>
      <c r="B87" s="288">
        <v>1056</v>
      </c>
      <c r="C87" s="288">
        <v>1098</v>
      </c>
      <c r="D87" s="288">
        <v>1388</v>
      </c>
      <c r="E87" s="288">
        <v>2391</v>
      </c>
      <c r="F87" s="288">
        <v>2840</v>
      </c>
      <c r="G87" s="288">
        <v>1581</v>
      </c>
    </row>
    <row r="88" spans="1:7" s="131" customFormat="1" ht="9" customHeight="1">
      <c r="A88" s="299" t="s">
        <v>73</v>
      </c>
      <c r="B88" s="289">
        <v>6389</v>
      </c>
      <c r="C88" s="289">
        <v>8368</v>
      </c>
      <c r="D88" s="289">
        <v>19710</v>
      </c>
      <c r="E88" s="289">
        <v>36856</v>
      </c>
      <c r="F88" s="289">
        <v>42585</v>
      </c>
      <c r="G88" s="289">
        <v>17108</v>
      </c>
    </row>
    <row r="89" spans="1:7" s="131" customFormat="1" ht="9" customHeight="1">
      <c r="A89" s="297" t="s">
        <v>74</v>
      </c>
      <c r="B89" s="288">
        <v>1373</v>
      </c>
      <c r="C89" s="288">
        <v>1860</v>
      </c>
      <c r="D89" s="288">
        <v>5208</v>
      </c>
      <c r="E89" s="288">
        <v>9400</v>
      </c>
      <c r="F89" s="288">
        <v>6813</v>
      </c>
      <c r="G89" s="288">
        <v>4005</v>
      </c>
    </row>
    <row r="90" spans="1:7" s="131" customFormat="1" ht="9" customHeight="1">
      <c r="A90" s="297" t="s">
        <v>75</v>
      </c>
      <c r="B90" s="288">
        <v>1344</v>
      </c>
      <c r="C90" s="288">
        <v>1435</v>
      </c>
      <c r="D90" s="288">
        <v>3133</v>
      </c>
      <c r="E90" s="288">
        <v>14335</v>
      </c>
      <c r="F90" s="288">
        <v>10648</v>
      </c>
      <c r="G90" s="288">
        <v>23809</v>
      </c>
    </row>
    <row r="91" spans="1:7" s="131" customFormat="1" ht="9" customHeight="1">
      <c r="A91" s="299" t="s">
        <v>76</v>
      </c>
      <c r="B91" s="289">
        <v>2717</v>
      </c>
      <c r="C91" s="289">
        <v>3295</v>
      </c>
      <c r="D91" s="289">
        <v>8341</v>
      </c>
      <c r="E91" s="289">
        <v>23735</v>
      </c>
      <c r="F91" s="289">
        <v>17461</v>
      </c>
      <c r="G91" s="289">
        <v>27814</v>
      </c>
    </row>
    <row r="92" spans="1:7" s="131" customFormat="1" ht="9" customHeight="1">
      <c r="A92" s="300" t="s">
        <v>77</v>
      </c>
      <c r="B92" s="289">
        <v>419871</v>
      </c>
      <c r="C92" s="289">
        <v>556125</v>
      </c>
      <c r="D92" s="289">
        <v>1036062</v>
      </c>
      <c r="E92" s="289">
        <v>1534525</v>
      </c>
      <c r="F92" s="289">
        <v>1290803</v>
      </c>
      <c r="G92" s="289">
        <v>879578</v>
      </c>
    </row>
    <row r="93" spans="1:7" s="131" customFormat="1" ht="9" customHeight="1">
      <c r="A93" s="300" t="s">
        <v>78</v>
      </c>
      <c r="B93" s="289">
        <v>102884</v>
      </c>
      <c r="C93" s="289">
        <v>137423</v>
      </c>
      <c r="D93" s="289">
        <v>244322</v>
      </c>
      <c r="E93" s="289">
        <v>371173</v>
      </c>
      <c r="F93" s="289">
        <v>292033</v>
      </c>
      <c r="G93" s="289">
        <v>171104</v>
      </c>
    </row>
    <row r="94" spans="1:7" s="131" customFormat="1" ht="9" customHeight="1">
      <c r="A94" s="300" t="s">
        <v>79</v>
      </c>
      <c r="B94" s="289">
        <v>254555</v>
      </c>
      <c r="C94" s="289">
        <v>350489</v>
      </c>
      <c r="D94" s="289">
        <v>603518</v>
      </c>
      <c r="E94" s="289">
        <v>792035</v>
      </c>
      <c r="F94" s="289">
        <v>651976</v>
      </c>
      <c r="G94" s="289">
        <v>564806</v>
      </c>
    </row>
    <row r="95" spans="1:7" s="131" customFormat="1" ht="9" customHeight="1">
      <c r="A95" s="300" t="s">
        <v>80</v>
      </c>
      <c r="B95" s="289">
        <v>62432</v>
      </c>
      <c r="C95" s="289">
        <v>68213</v>
      </c>
      <c r="D95" s="289">
        <v>188222</v>
      </c>
      <c r="E95" s="289">
        <v>371317</v>
      </c>
      <c r="F95" s="289">
        <v>346794</v>
      </c>
      <c r="G95" s="289">
        <v>143668</v>
      </c>
    </row>
    <row r="96" spans="1:7" s="131" customFormat="1" ht="9" customHeight="1">
      <c r="A96" s="140"/>
      <c r="B96" s="141"/>
      <c r="C96" s="141"/>
      <c r="D96" s="141"/>
      <c r="E96" s="141"/>
      <c r="F96" s="141"/>
      <c r="G96" s="141"/>
    </row>
    <row r="97" s="131" customFormat="1" ht="12.75">
      <c r="A97" s="136"/>
    </row>
    <row r="98" s="131" customFormat="1" ht="12.75">
      <c r="A98" s="136"/>
    </row>
    <row r="99" s="131" customFormat="1" ht="12.75">
      <c r="A99" s="136"/>
    </row>
    <row r="100" s="131" customFormat="1" ht="12.75">
      <c r="A100" s="136"/>
    </row>
    <row r="101" s="131" customFormat="1" ht="12.75">
      <c r="A101" s="136"/>
    </row>
    <row r="102" s="131" customFormat="1" ht="12.75">
      <c r="A102" s="136"/>
    </row>
    <row r="103" s="131" customFormat="1" ht="12.75">
      <c r="A103" s="136"/>
    </row>
    <row r="104" s="131" customFormat="1" ht="12.75">
      <c r="A104" s="136"/>
    </row>
    <row r="105" s="131" customFormat="1" ht="12.75">
      <c r="A105" s="136"/>
    </row>
    <row r="106" s="131" customFormat="1" ht="12.75">
      <c r="A106" s="136"/>
    </row>
    <row r="107" s="131" customFormat="1" ht="12.75">
      <c r="A107" s="136"/>
    </row>
    <row r="108" s="131" customFormat="1" ht="12.75">
      <c r="A108" s="136"/>
    </row>
    <row r="109" s="131" customFormat="1" ht="12.75">
      <c r="A109" s="136"/>
    </row>
    <row r="110" s="131" customFormat="1" ht="12.75">
      <c r="A110" s="136"/>
    </row>
    <row r="111" s="131" customFormat="1" ht="12.75">
      <c r="A111" s="136"/>
    </row>
    <row r="112" s="131" customFormat="1" ht="12.75">
      <c r="A112" s="136"/>
    </row>
    <row r="113" s="131" customFormat="1" ht="12.75">
      <c r="A113" s="136"/>
    </row>
    <row r="114" s="131" customFormat="1" ht="12.75">
      <c r="A114" s="136"/>
    </row>
    <row r="115" s="131" customFormat="1" ht="12.75">
      <c r="A115" s="136"/>
    </row>
    <row r="116" s="131" customFormat="1" ht="12.75">
      <c r="A116" s="136"/>
    </row>
    <row r="117" s="131" customFormat="1" ht="12.75">
      <c r="A117" s="136"/>
    </row>
    <row r="118" s="131" customFormat="1" ht="12.75">
      <c r="A118" s="136"/>
    </row>
    <row r="119" s="131" customFormat="1" ht="12.75">
      <c r="A119" s="136"/>
    </row>
    <row r="120" s="131" customFormat="1" ht="12.75">
      <c r="A120" s="136"/>
    </row>
    <row r="121" s="131" customFormat="1" ht="12.75">
      <c r="A121" s="136"/>
    </row>
    <row r="122" s="131" customFormat="1" ht="12.75">
      <c r="A122" s="136"/>
    </row>
    <row r="123" s="131" customFormat="1" ht="12.75">
      <c r="A123" s="136"/>
    </row>
    <row r="124" s="131" customFormat="1" ht="12.75">
      <c r="A124" s="136"/>
    </row>
    <row r="125" s="131" customFormat="1" ht="12.75">
      <c r="A125" s="136"/>
    </row>
    <row r="126" s="131" customFormat="1" ht="12.75">
      <c r="A126" s="136"/>
    </row>
    <row r="127" s="131" customFormat="1" ht="12.75">
      <c r="A127" s="136"/>
    </row>
    <row r="128" s="131" customFormat="1" ht="12.75">
      <c r="A128" s="136"/>
    </row>
    <row r="129" s="131" customFormat="1" ht="12.75">
      <c r="A129" s="136"/>
    </row>
    <row r="130" s="131" customFormat="1" ht="12.75">
      <c r="A130" s="136"/>
    </row>
    <row r="131" s="131" customFormat="1" ht="12.75">
      <c r="A131" s="136"/>
    </row>
    <row r="132" s="131" customFormat="1" ht="12.75">
      <c r="A132" s="136"/>
    </row>
    <row r="133" s="131" customFormat="1" ht="12.75">
      <c r="A133" s="136"/>
    </row>
    <row r="134" s="131" customFormat="1" ht="12.75">
      <c r="A134" s="136"/>
    </row>
    <row r="135" s="131" customFormat="1" ht="12.75">
      <c r="A135" s="136"/>
    </row>
    <row r="136" s="131" customFormat="1" ht="12.75">
      <c r="A136" s="136"/>
    </row>
    <row r="137" s="131" customFormat="1" ht="12.75">
      <c r="A137" s="136"/>
    </row>
    <row r="138" s="131" customFormat="1" ht="12.75">
      <c r="A138" s="136"/>
    </row>
    <row r="139" s="131" customFormat="1" ht="12.75">
      <c r="A139" s="136"/>
    </row>
    <row r="140" s="131" customFormat="1" ht="12.75">
      <c r="A140" s="136"/>
    </row>
    <row r="141" s="131" customFormat="1" ht="12.75">
      <c r="A141" s="136"/>
    </row>
    <row r="142" s="131" customFormat="1" ht="12.75">
      <c r="A142" s="136"/>
    </row>
    <row r="143" s="131" customFormat="1" ht="12.75">
      <c r="A143" s="136"/>
    </row>
    <row r="144" s="131" customFormat="1" ht="12.75">
      <c r="A144" s="136"/>
    </row>
    <row r="145" s="131" customFormat="1" ht="12.75">
      <c r="A145" s="136"/>
    </row>
    <row r="146" s="131" customFormat="1" ht="12.75">
      <c r="A146" s="136"/>
    </row>
  </sheetData>
  <printOptions horizontalCentered="1"/>
  <pageMargins left="1.1811023622047245" right="1.1811023622047245" top="1.1811023622047245" bottom="1.5748031496062993" header="0" footer="1.2598425196850394"/>
  <pageSetup firstPageNumber="24" useFirstPageNumber="1" horizontalDpi="300" verticalDpi="300" orientation="portrait" paperSize="9" scale="95" r:id="rId2"/>
  <headerFooter alignWithMargins="0">
    <oddFooter>&amp;C&amp;9 24</oddFooter>
  </headerFooter>
  <rowBreaks count="1" manualBreakCount="1">
    <brk id="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6"/>
  <sheetViews>
    <sheetView zoomScaleSheetLayoutView="75" workbookViewId="0" topLeftCell="A1">
      <selection activeCell="I3" sqref="I3"/>
    </sheetView>
  </sheetViews>
  <sheetFormatPr defaultColWidth="9.140625" defaultRowHeight="12.75"/>
  <cols>
    <col min="1" max="1" width="18.57421875" style="0" customWidth="1"/>
    <col min="8" max="8" width="8.421875" style="0" customWidth="1"/>
  </cols>
  <sheetData>
    <row r="1" spans="1:8" s="131" customFormat="1" ht="9" customHeight="1">
      <c r="A1" s="271"/>
      <c r="B1" s="272"/>
      <c r="C1" s="272"/>
      <c r="D1" s="272"/>
      <c r="E1" s="272"/>
      <c r="F1" s="272"/>
      <c r="G1" s="272"/>
      <c r="H1" s="272"/>
    </row>
    <row r="2" spans="1:8" s="131" customFormat="1" ht="12" customHeight="1">
      <c r="A2" s="137" t="s">
        <v>230</v>
      </c>
      <c r="B2" s="66"/>
      <c r="C2" s="66"/>
      <c r="D2" s="66"/>
      <c r="E2" s="66"/>
      <c r="F2" s="66"/>
      <c r="G2" s="66"/>
      <c r="H2" s="66"/>
    </row>
    <row r="3" spans="1:8" s="131" customFormat="1" ht="9" customHeight="1">
      <c r="A3" s="104"/>
      <c r="B3" s="99"/>
      <c r="C3" s="99"/>
      <c r="D3" s="99"/>
      <c r="E3" s="99"/>
      <c r="F3" s="99"/>
      <c r="G3" s="99"/>
      <c r="H3" s="99"/>
    </row>
    <row r="4" spans="1:8" s="131" customFormat="1" ht="12" customHeight="1">
      <c r="A4" s="105" t="s">
        <v>106</v>
      </c>
      <c r="B4" s="142" t="s">
        <v>127</v>
      </c>
      <c r="C4" s="142" t="s">
        <v>128</v>
      </c>
      <c r="D4" s="142" t="s">
        <v>129</v>
      </c>
      <c r="E4" s="142" t="s">
        <v>130</v>
      </c>
      <c r="F4" s="142" t="s">
        <v>131</v>
      </c>
      <c r="G4" s="142" t="s">
        <v>132</v>
      </c>
      <c r="H4" s="142" t="s">
        <v>1</v>
      </c>
    </row>
    <row r="5" spans="1:8" s="131" customFormat="1" ht="12" customHeight="1">
      <c r="A5" s="98" t="s">
        <v>113</v>
      </c>
      <c r="B5" s="134"/>
      <c r="C5" s="134"/>
      <c r="D5" s="134"/>
      <c r="E5" s="134"/>
      <c r="F5" s="134"/>
      <c r="G5" s="134"/>
      <c r="H5" s="134"/>
    </row>
    <row r="6" s="131" customFormat="1" ht="9" customHeight="1">
      <c r="A6" s="139"/>
    </row>
    <row r="7" spans="1:8" s="131" customFormat="1" ht="9" customHeight="1">
      <c r="A7" s="297" t="s">
        <v>84</v>
      </c>
      <c r="B7" s="288">
        <v>17265</v>
      </c>
      <c r="C7" s="288">
        <v>38119</v>
      </c>
      <c r="D7" s="288">
        <v>54431</v>
      </c>
      <c r="E7" s="288">
        <v>50053</v>
      </c>
      <c r="F7" s="288">
        <v>25065</v>
      </c>
      <c r="G7" s="288">
        <v>27705</v>
      </c>
      <c r="H7" s="288">
        <v>441885</v>
      </c>
    </row>
    <row r="8" spans="1:8" s="131" customFormat="1" ht="9" customHeight="1">
      <c r="A8" s="298" t="s">
        <v>83</v>
      </c>
      <c r="B8" s="290">
        <v>17265</v>
      </c>
      <c r="C8" s="290">
        <v>38119</v>
      </c>
      <c r="D8" s="290">
        <v>54431</v>
      </c>
      <c r="E8" s="290">
        <v>50053</v>
      </c>
      <c r="F8" s="290">
        <v>25065</v>
      </c>
      <c r="G8" s="290">
        <v>27705</v>
      </c>
      <c r="H8" s="290">
        <v>441885</v>
      </c>
    </row>
    <row r="9" spans="1:8" s="131" customFormat="1" ht="9" customHeight="1">
      <c r="A9" s="297" t="s">
        <v>4</v>
      </c>
      <c r="B9" s="288">
        <v>165</v>
      </c>
      <c r="C9" s="288">
        <v>235</v>
      </c>
      <c r="D9" s="288">
        <v>143</v>
      </c>
      <c r="E9" s="288">
        <v>508</v>
      </c>
      <c r="F9" s="288">
        <v>395</v>
      </c>
      <c r="G9" s="288">
        <v>240</v>
      </c>
      <c r="H9" s="288">
        <v>3382</v>
      </c>
    </row>
    <row r="10" spans="1:8" s="131" customFormat="1" ht="9" customHeight="1">
      <c r="A10" s="297" t="s">
        <v>5</v>
      </c>
      <c r="B10" s="288">
        <v>13286</v>
      </c>
      <c r="C10" s="288">
        <v>24161</v>
      </c>
      <c r="D10" s="288">
        <v>23655</v>
      </c>
      <c r="E10" s="288">
        <v>16597</v>
      </c>
      <c r="F10" s="288">
        <v>7707</v>
      </c>
      <c r="G10" s="288">
        <v>7655</v>
      </c>
      <c r="H10" s="288">
        <v>230328</v>
      </c>
    </row>
    <row r="11" spans="1:8" s="131" customFormat="1" ht="9" customHeight="1">
      <c r="A11" s="297" t="s">
        <v>6</v>
      </c>
      <c r="B11" s="288">
        <v>39344</v>
      </c>
      <c r="C11" s="288">
        <v>41690</v>
      </c>
      <c r="D11" s="288">
        <v>42413</v>
      </c>
      <c r="E11" s="288">
        <v>39387</v>
      </c>
      <c r="F11" s="288">
        <v>41199</v>
      </c>
      <c r="G11" s="288">
        <v>39029</v>
      </c>
      <c r="H11" s="288">
        <v>514078</v>
      </c>
    </row>
    <row r="12" spans="1:8" s="131" customFormat="1" ht="9" customHeight="1">
      <c r="A12" s="302" t="s">
        <v>7</v>
      </c>
      <c r="B12" s="301">
        <v>52795</v>
      </c>
      <c r="C12" s="301">
        <v>66086</v>
      </c>
      <c r="D12" s="301">
        <v>66211</v>
      </c>
      <c r="E12" s="301">
        <v>56492</v>
      </c>
      <c r="F12" s="301">
        <v>49301</v>
      </c>
      <c r="G12" s="301">
        <v>46924</v>
      </c>
      <c r="H12" s="290">
        <v>747788</v>
      </c>
    </row>
    <row r="13" spans="1:8" s="131" customFormat="1" ht="9" customHeight="1">
      <c r="A13" s="297" t="s">
        <v>10</v>
      </c>
      <c r="B13" s="288">
        <v>1192</v>
      </c>
      <c r="C13" s="288">
        <v>1237</v>
      </c>
      <c r="D13" s="288">
        <v>1405</v>
      </c>
      <c r="E13" s="288">
        <v>1591</v>
      </c>
      <c r="F13" s="288">
        <v>1826</v>
      </c>
      <c r="G13" s="288">
        <v>1121</v>
      </c>
      <c r="H13" s="288">
        <v>23375</v>
      </c>
    </row>
    <row r="14" spans="1:8" s="131" customFormat="1" ht="9" customHeight="1">
      <c r="A14" s="297" t="s">
        <v>11</v>
      </c>
      <c r="B14" s="288">
        <v>478</v>
      </c>
      <c r="C14" s="288">
        <v>608</v>
      </c>
      <c r="D14" s="288">
        <v>612</v>
      </c>
      <c r="E14" s="288">
        <v>530</v>
      </c>
      <c r="F14" s="288">
        <v>522</v>
      </c>
      <c r="G14" s="288">
        <v>557</v>
      </c>
      <c r="H14" s="288">
        <v>11897</v>
      </c>
    </row>
    <row r="15" spans="1:8" s="131" customFormat="1" ht="9" customHeight="1">
      <c r="A15" s="297" t="s">
        <v>12</v>
      </c>
      <c r="B15" s="288">
        <v>33259</v>
      </c>
      <c r="C15" s="288">
        <v>35124</v>
      </c>
      <c r="D15" s="288">
        <v>39385</v>
      </c>
      <c r="E15" s="288">
        <v>51829</v>
      </c>
      <c r="F15" s="288">
        <v>36928</v>
      </c>
      <c r="G15" s="288">
        <v>32297</v>
      </c>
      <c r="H15" s="288">
        <v>456275</v>
      </c>
    </row>
    <row r="16" spans="1:8" s="131" customFormat="1" ht="9" customHeight="1">
      <c r="A16" s="302" t="s">
        <v>13</v>
      </c>
      <c r="B16" s="301">
        <v>34929</v>
      </c>
      <c r="C16" s="301">
        <v>36969</v>
      </c>
      <c r="D16" s="301">
        <v>41402</v>
      </c>
      <c r="E16" s="301">
        <v>53950</v>
      </c>
      <c r="F16" s="301">
        <v>39276</v>
      </c>
      <c r="G16" s="301">
        <v>33975</v>
      </c>
      <c r="H16" s="290">
        <v>491547</v>
      </c>
    </row>
    <row r="17" spans="1:8" s="131" customFormat="1" ht="9" customHeight="1">
      <c r="A17" s="297" t="s">
        <v>8</v>
      </c>
      <c r="B17" s="288">
        <v>21881</v>
      </c>
      <c r="C17" s="288">
        <v>34931</v>
      </c>
      <c r="D17" s="288">
        <v>30787</v>
      </c>
      <c r="E17" s="288">
        <v>17125</v>
      </c>
      <c r="F17" s="288">
        <v>9251</v>
      </c>
      <c r="G17" s="288">
        <v>8592</v>
      </c>
      <c r="H17" s="288">
        <v>241096</v>
      </c>
    </row>
    <row r="18" spans="1:8" s="131" customFormat="1" ht="9" customHeight="1">
      <c r="A18" s="297" t="s">
        <v>9</v>
      </c>
      <c r="B18" s="288">
        <v>6821</v>
      </c>
      <c r="C18" s="288">
        <v>9987</v>
      </c>
      <c r="D18" s="288">
        <v>7904</v>
      </c>
      <c r="E18" s="288">
        <v>6410</v>
      </c>
      <c r="F18" s="288">
        <v>4491</v>
      </c>
      <c r="G18" s="288">
        <v>2330</v>
      </c>
      <c r="H18" s="288">
        <v>91768</v>
      </c>
    </row>
    <row r="19" spans="1:8" s="131" customFormat="1" ht="9" customHeight="1">
      <c r="A19" s="302" t="s">
        <v>81</v>
      </c>
      <c r="B19" s="301">
        <v>28702</v>
      </c>
      <c r="C19" s="301">
        <v>44918</v>
      </c>
      <c r="D19" s="301">
        <v>38691</v>
      </c>
      <c r="E19" s="301">
        <v>23535</v>
      </c>
      <c r="F19" s="301">
        <v>13742</v>
      </c>
      <c r="G19" s="301">
        <v>10922</v>
      </c>
      <c r="H19" s="290">
        <v>332864</v>
      </c>
    </row>
    <row r="20" spans="1:8" s="131" customFormat="1" ht="9" customHeight="1">
      <c r="A20" s="297" t="s">
        <v>14</v>
      </c>
      <c r="B20" s="288">
        <v>1028</v>
      </c>
      <c r="C20" s="288">
        <v>1124</v>
      </c>
      <c r="D20" s="288">
        <v>1668</v>
      </c>
      <c r="E20" s="288">
        <v>3197</v>
      </c>
      <c r="F20" s="288">
        <v>3657</v>
      </c>
      <c r="G20" s="288">
        <v>3123</v>
      </c>
      <c r="H20" s="288">
        <v>27738</v>
      </c>
    </row>
    <row r="21" spans="1:8" s="131" customFormat="1" ht="9" customHeight="1">
      <c r="A21" s="297" t="s">
        <v>15</v>
      </c>
      <c r="B21" s="288">
        <v>730</v>
      </c>
      <c r="C21" s="288">
        <v>1033</v>
      </c>
      <c r="D21" s="288">
        <v>835</v>
      </c>
      <c r="E21" s="288">
        <v>334</v>
      </c>
      <c r="F21" s="288">
        <v>207</v>
      </c>
      <c r="G21" s="288">
        <v>390</v>
      </c>
      <c r="H21" s="288">
        <v>9546</v>
      </c>
    </row>
    <row r="22" spans="1:8" s="131" customFormat="1" ht="9" customHeight="1">
      <c r="A22" s="297" t="s">
        <v>16</v>
      </c>
      <c r="B22" s="288">
        <v>1590</v>
      </c>
      <c r="C22" s="288">
        <v>2263</v>
      </c>
      <c r="D22" s="288">
        <v>1689</v>
      </c>
      <c r="E22" s="288">
        <v>978</v>
      </c>
      <c r="F22" s="288">
        <v>597</v>
      </c>
      <c r="G22" s="288">
        <v>526</v>
      </c>
      <c r="H22" s="288">
        <v>22113</v>
      </c>
    </row>
    <row r="23" spans="1:8" s="131" customFormat="1" ht="9" customHeight="1">
      <c r="A23" s="302" t="s">
        <v>17</v>
      </c>
      <c r="B23" s="301">
        <v>3348</v>
      </c>
      <c r="C23" s="301">
        <v>4420</v>
      </c>
      <c r="D23" s="301">
        <v>4192</v>
      </c>
      <c r="E23" s="301">
        <v>4509</v>
      </c>
      <c r="F23" s="301">
        <v>4461</v>
      </c>
      <c r="G23" s="301">
        <v>4039</v>
      </c>
      <c r="H23" s="290">
        <v>59397</v>
      </c>
    </row>
    <row r="24" spans="1:8" s="131" customFormat="1" ht="9" customHeight="1">
      <c r="A24" s="297" t="s">
        <v>18</v>
      </c>
      <c r="B24" s="288">
        <v>2471</v>
      </c>
      <c r="C24" s="288">
        <v>2613</v>
      </c>
      <c r="D24" s="288">
        <v>2639</v>
      </c>
      <c r="E24" s="288">
        <v>2967</v>
      </c>
      <c r="F24" s="288">
        <v>2703</v>
      </c>
      <c r="G24" s="288">
        <v>2048</v>
      </c>
      <c r="H24" s="288">
        <v>46646</v>
      </c>
    </row>
    <row r="25" spans="1:8" s="131" customFormat="1" ht="9" customHeight="1">
      <c r="A25" s="297" t="s">
        <v>19</v>
      </c>
      <c r="B25" s="288">
        <v>8081</v>
      </c>
      <c r="C25" s="288">
        <v>10955</v>
      </c>
      <c r="D25" s="288">
        <v>13798</v>
      </c>
      <c r="E25" s="288">
        <v>7970</v>
      </c>
      <c r="F25" s="288">
        <v>3673</v>
      </c>
      <c r="G25" s="288">
        <v>4119</v>
      </c>
      <c r="H25" s="288">
        <v>107026</v>
      </c>
    </row>
    <row r="26" spans="1:8" s="131" customFormat="1" ht="9" customHeight="1">
      <c r="A26" s="297" t="s">
        <v>20</v>
      </c>
      <c r="B26" s="288">
        <v>875</v>
      </c>
      <c r="C26" s="288">
        <v>1113</v>
      </c>
      <c r="D26" s="288">
        <v>955</v>
      </c>
      <c r="E26" s="288">
        <v>673</v>
      </c>
      <c r="F26" s="288">
        <v>743</v>
      </c>
      <c r="G26" s="288">
        <v>470</v>
      </c>
      <c r="H26" s="288">
        <v>9405</v>
      </c>
    </row>
    <row r="27" spans="1:8" s="131" customFormat="1" ht="9" customHeight="1">
      <c r="A27" s="297" t="s">
        <v>21</v>
      </c>
      <c r="B27" s="288">
        <v>516</v>
      </c>
      <c r="C27" s="288">
        <v>721</v>
      </c>
      <c r="D27" s="288">
        <v>1190</v>
      </c>
      <c r="E27" s="288">
        <v>947</v>
      </c>
      <c r="F27" s="288">
        <v>772</v>
      </c>
      <c r="G27" s="288">
        <v>1278</v>
      </c>
      <c r="H27" s="288">
        <v>13576</v>
      </c>
    </row>
    <row r="28" spans="1:8" s="131" customFormat="1" ht="9" customHeight="1">
      <c r="A28" s="297" t="s">
        <v>22</v>
      </c>
      <c r="B28" s="288">
        <v>5813</v>
      </c>
      <c r="C28" s="288">
        <v>7239</v>
      </c>
      <c r="D28" s="288">
        <v>14357</v>
      </c>
      <c r="E28" s="288">
        <v>12637</v>
      </c>
      <c r="F28" s="288">
        <v>9773</v>
      </c>
      <c r="G28" s="288">
        <v>10008</v>
      </c>
      <c r="H28" s="288">
        <v>161078</v>
      </c>
    </row>
    <row r="29" spans="1:8" s="131" customFormat="1" ht="9" customHeight="1">
      <c r="A29" s="297" t="s">
        <v>23</v>
      </c>
      <c r="B29" s="288">
        <v>2414</v>
      </c>
      <c r="C29" s="288">
        <v>3239</v>
      </c>
      <c r="D29" s="288">
        <v>3664</v>
      </c>
      <c r="E29" s="288">
        <v>2675</v>
      </c>
      <c r="F29" s="288">
        <v>2051</v>
      </c>
      <c r="G29" s="288">
        <v>1150</v>
      </c>
      <c r="H29" s="288">
        <v>33464</v>
      </c>
    </row>
    <row r="30" spans="1:8" s="131" customFormat="1" ht="9" customHeight="1">
      <c r="A30" s="297" t="s">
        <v>24</v>
      </c>
      <c r="B30" s="288">
        <v>907</v>
      </c>
      <c r="C30" s="288">
        <v>1144</v>
      </c>
      <c r="D30" s="288">
        <v>1339</v>
      </c>
      <c r="E30" s="288">
        <v>638</v>
      </c>
      <c r="F30" s="288">
        <v>0</v>
      </c>
      <c r="G30" s="288">
        <v>0</v>
      </c>
      <c r="H30" s="288">
        <v>4028</v>
      </c>
    </row>
    <row r="31" spans="1:8" s="131" customFormat="1" ht="9" customHeight="1">
      <c r="A31" s="302" t="s">
        <v>25</v>
      </c>
      <c r="B31" s="301">
        <v>21077</v>
      </c>
      <c r="C31" s="301">
        <v>27024</v>
      </c>
      <c r="D31" s="301">
        <v>37942</v>
      </c>
      <c r="E31" s="301">
        <v>28507</v>
      </c>
      <c r="F31" s="301">
        <v>19715</v>
      </c>
      <c r="G31" s="301">
        <v>19073</v>
      </c>
      <c r="H31" s="290">
        <v>375223</v>
      </c>
    </row>
    <row r="32" spans="1:8" s="131" customFormat="1" ht="9" customHeight="1">
      <c r="A32" s="297" t="s">
        <v>26</v>
      </c>
      <c r="B32" s="288">
        <v>3724</v>
      </c>
      <c r="C32" s="288">
        <v>5533</v>
      </c>
      <c r="D32" s="288">
        <v>4329</v>
      </c>
      <c r="E32" s="288">
        <v>4404</v>
      </c>
      <c r="F32" s="288">
        <v>1626</v>
      </c>
      <c r="G32" s="288">
        <v>2118</v>
      </c>
      <c r="H32" s="288">
        <v>43956</v>
      </c>
    </row>
    <row r="33" spans="1:8" s="131" customFormat="1" ht="9" customHeight="1">
      <c r="A33" s="297" t="s">
        <v>27</v>
      </c>
      <c r="B33" s="288">
        <v>403700</v>
      </c>
      <c r="C33" s="288">
        <v>422621</v>
      </c>
      <c r="D33" s="288">
        <v>434962</v>
      </c>
      <c r="E33" s="288">
        <v>396239</v>
      </c>
      <c r="F33" s="288">
        <v>258415</v>
      </c>
      <c r="G33" s="288">
        <v>173268</v>
      </c>
      <c r="H33" s="288">
        <v>4182493</v>
      </c>
    </row>
    <row r="34" spans="1:8" s="131" customFormat="1" ht="9" customHeight="1">
      <c r="A34" s="297" t="s">
        <v>28</v>
      </c>
      <c r="B34" s="288">
        <v>1561</v>
      </c>
      <c r="C34" s="288">
        <v>1838</v>
      </c>
      <c r="D34" s="288">
        <v>1116</v>
      </c>
      <c r="E34" s="288">
        <v>498</v>
      </c>
      <c r="F34" s="288">
        <v>175</v>
      </c>
      <c r="G34" s="288">
        <v>266</v>
      </c>
      <c r="H34" s="288">
        <v>9547</v>
      </c>
    </row>
    <row r="35" spans="1:8" s="131" customFormat="1" ht="9" customHeight="1">
      <c r="A35" s="297" t="s">
        <v>29</v>
      </c>
      <c r="B35" s="288">
        <v>23591</v>
      </c>
      <c r="C35" s="288">
        <v>30813</v>
      </c>
      <c r="D35" s="288">
        <v>26276</v>
      </c>
      <c r="E35" s="288">
        <v>10413</v>
      </c>
      <c r="F35" s="288">
        <v>709</v>
      </c>
      <c r="G35" s="288">
        <v>869</v>
      </c>
      <c r="H35" s="288">
        <v>167441</v>
      </c>
    </row>
    <row r="36" spans="1:8" s="131" customFormat="1" ht="9" customHeight="1">
      <c r="A36" s="297" t="s">
        <v>30</v>
      </c>
      <c r="B36" s="288">
        <v>1376</v>
      </c>
      <c r="C36" s="288">
        <v>2552</v>
      </c>
      <c r="D36" s="288">
        <v>1952</v>
      </c>
      <c r="E36" s="288">
        <v>1324</v>
      </c>
      <c r="F36" s="288">
        <v>536</v>
      </c>
      <c r="G36" s="288">
        <v>487</v>
      </c>
      <c r="H36" s="288">
        <v>18461</v>
      </c>
    </row>
    <row r="37" spans="1:8" s="131" customFormat="1" ht="9" customHeight="1">
      <c r="A37" s="297" t="s">
        <v>31</v>
      </c>
      <c r="B37" s="288">
        <v>915</v>
      </c>
      <c r="C37" s="288">
        <v>984</v>
      </c>
      <c r="D37" s="288">
        <v>1111</v>
      </c>
      <c r="E37" s="288">
        <v>638</v>
      </c>
      <c r="F37" s="288">
        <v>768</v>
      </c>
      <c r="G37" s="288">
        <v>834</v>
      </c>
      <c r="H37" s="288">
        <v>12310</v>
      </c>
    </row>
    <row r="38" spans="1:8" s="131" customFormat="1" ht="9" customHeight="1">
      <c r="A38" s="297" t="s">
        <v>32</v>
      </c>
      <c r="B38" s="288">
        <v>122</v>
      </c>
      <c r="C38" s="288">
        <v>100</v>
      </c>
      <c r="D38" s="288">
        <v>164</v>
      </c>
      <c r="E38" s="288">
        <v>73</v>
      </c>
      <c r="F38" s="288">
        <v>332</v>
      </c>
      <c r="G38" s="288">
        <v>178</v>
      </c>
      <c r="H38" s="288">
        <v>2105</v>
      </c>
    </row>
    <row r="39" spans="1:8" s="131" customFormat="1" ht="9" customHeight="1">
      <c r="A39" s="297" t="s">
        <v>33</v>
      </c>
      <c r="B39" s="288">
        <v>2917</v>
      </c>
      <c r="C39" s="288">
        <v>3014</v>
      </c>
      <c r="D39" s="288">
        <v>4036</v>
      </c>
      <c r="E39" s="288">
        <v>3316</v>
      </c>
      <c r="F39" s="288">
        <v>922</v>
      </c>
      <c r="G39" s="288">
        <v>1438</v>
      </c>
      <c r="H39" s="288">
        <v>32280</v>
      </c>
    </row>
    <row r="40" spans="1:8" s="131" customFormat="1" ht="9" customHeight="1">
      <c r="A40" s="297" t="s">
        <v>34</v>
      </c>
      <c r="B40" s="288">
        <v>8394</v>
      </c>
      <c r="C40" s="288">
        <v>11331</v>
      </c>
      <c r="D40" s="288">
        <v>8416</v>
      </c>
      <c r="E40" s="288">
        <v>6555</v>
      </c>
      <c r="F40" s="288">
        <v>3127</v>
      </c>
      <c r="G40" s="288">
        <v>3048</v>
      </c>
      <c r="H40" s="288">
        <v>81131</v>
      </c>
    </row>
    <row r="41" spans="1:8" s="131" customFormat="1" ht="9" customHeight="1">
      <c r="A41" s="302" t="s">
        <v>35</v>
      </c>
      <c r="B41" s="301">
        <v>446300</v>
      </c>
      <c r="C41" s="301">
        <v>478786</v>
      </c>
      <c r="D41" s="301">
        <v>482362</v>
      </c>
      <c r="E41" s="301">
        <v>423460</v>
      </c>
      <c r="F41" s="301">
        <v>266610</v>
      </c>
      <c r="G41" s="301">
        <v>182506</v>
      </c>
      <c r="H41" s="290">
        <v>4549724</v>
      </c>
    </row>
    <row r="42" spans="1:8" s="131" customFormat="1" ht="9" customHeight="1">
      <c r="A42" s="297" t="s">
        <v>41</v>
      </c>
      <c r="B42" s="288">
        <v>14052</v>
      </c>
      <c r="C42" s="288">
        <v>23327</v>
      </c>
      <c r="D42" s="288">
        <v>13633</v>
      </c>
      <c r="E42" s="288">
        <v>10261</v>
      </c>
      <c r="F42" s="288">
        <v>5424</v>
      </c>
      <c r="G42" s="288">
        <v>6317</v>
      </c>
      <c r="H42" s="288">
        <v>144646</v>
      </c>
    </row>
    <row r="43" spans="1:8" s="131" customFormat="1" ht="9" customHeight="1">
      <c r="A43" s="297" t="s">
        <v>42</v>
      </c>
      <c r="B43" s="288">
        <v>1282</v>
      </c>
      <c r="C43" s="288">
        <v>1527</v>
      </c>
      <c r="D43" s="288">
        <v>1401</v>
      </c>
      <c r="E43" s="288">
        <v>1064</v>
      </c>
      <c r="F43" s="288">
        <v>496</v>
      </c>
      <c r="G43" s="288">
        <v>444</v>
      </c>
      <c r="H43" s="288">
        <v>13499</v>
      </c>
    </row>
    <row r="44" spans="1:8" s="131" customFormat="1" ht="9" customHeight="1">
      <c r="A44" s="302" t="s">
        <v>43</v>
      </c>
      <c r="B44" s="301">
        <v>15334</v>
      </c>
      <c r="C44" s="301">
        <v>24854</v>
      </c>
      <c r="D44" s="301">
        <v>15034</v>
      </c>
      <c r="E44" s="301">
        <v>11325</v>
      </c>
      <c r="F44" s="301">
        <v>5920</v>
      </c>
      <c r="G44" s="301">
        <v>6761</v>
      </c>
      <c r="H44" s="290">
        <v>158145</v>
      </c>
    </row>
    <row r="45" spans="1:8" s="131" customFormat="1" ht="9" customHeight="1">
      <c r="A45" s="297" t="s">
        <v>36</v>
      </c>
      <c r="B45" s="288">
        <v>1460</v>
      </c>
      <c r="C45" s="288">
        <v>2130</v>
      </c>
      <c r="D45" s="288">
        <v>1657</v>
      </c>
      <c r="E45" s="288">
        <v>908</v>
      </c>
      <c r="F45" s="288">
        <v>1020</v>
      </c>
      <c r="G45" s="288">
        <v>866</v>
      </c>
      <c r="H45" s="288">
        <v>34754</v>
      </c>
    </row>
    <row r="46" spans="1:8" s="131" customFormat="1" ht="9" customHeight="1">
      <c r="A46" s="297" t="s">
        <v>37</v>
      </c>
      <c r="B46" s="288">
        <v>283</v>
      </c>
      <c r="C46" s="288">
        <v>677</v>
      </c>
      <c r="D46" s="288">
        <v>442</v>
      </c>
      <c r="E46" s="288">
        <v>345</v>
      </c>
      <c r="F46" s="288">
        <v>412</v>
      </c>
      <c r="G46" s="288">
        <v>480</v>
      </c>
      <c r="H46" s="288">
        <v>3863</v>
      </c>
    </row>
    <row r="47" spans="1:8" s="131" customFormat="1" ht="9" customHeight="1">
      <c r="A47" s="297" t="s">
        <v>38</v>
      </c>
      <c r="B47" s="288">
        <v>394</v>
      </c>
      <c r="C47" s="288">
        <v>1277</v>
      </c>
      <c r="D47" s="288">
        <v>708</v>
      </c>
      <c r="E47" s="288">
        <v>242</v>
      </c>
      <c r="F47" s="288">
        <v>560</v>
      </c>
      <c r="G47" s="288">
        <v>378</v>
      </c>
      <c r="H47" s="288">
        <v>8130</v>
      </c>
    </row>
    <row r="48" spans="1:8" s="131" customFormat="1" ht="9" customHeight="1">
      <c r="A48" s="297" t="s">
        <v>39</v>
      </c>
      <c r="B48" s="288">
        <v>16104</v>
      </c>
      <c r="C48" s="288">
        <v>27575</v>
      </c>
      <c r="D48" s="288">
        <v>22087</v>
      </c>
      <c r="E48" s="288">
        <v>13751</v>
      </c>
      <c r="F48" s="288">
        <v>7199</v>
      </c>
      <c r="G48" s="288">
        <v>8982</v>
      </c>
      <c r="H48" s="288">
        <v>213237</v>
      </c>
    </row>
    <row r="49" spans="1:8" s="131" customFormat="1" ht="9" customHeight="1">
      <c r="A49" s="302" t="s">
        <v>40</v>
      </c>
      <c r="B49" s="301">
        <v>18241</v>
      </c>
      <c r="C49" s="301">
        <v>31659</v>
      </c>
      <c r="D49" s="301">
        <v>24894</v>
      </c>
      <c r="E49" s="301">
        <v>15246</v>
      </c>
      <c r="F49" s="301">
        <v>9191</v>
      </c>
      <c r="G49" s="301">
        <v>10706</v>
      </c>
      <c r="H49" s="290">
        <v>259984</v>
      </c>
    </row>
    <row r="50" spans="1:8" s="131" customFormat="1" ht="9" customHeight="1">
      <c r="A50" s="297" t="s">
        <v>44</v>
      </c>
      <c r="B50" s="288">
        <v>537</v>
      </c>
      <c r="C50" s="288">
        <v>737</v>
      </c>
      <c r="D50" s="288">
        <v>493</v>
      </c>
      <c r="E50" s="288">
        <v>379</v>
      </c>
      <c r="F50" s="288">
        <v>357</v>
      </c>
      <c r="G50" s="288">
        <v>296</v>
      </c>
      <c r="H50" s="288">
        <v>7160</v>
      </c>
    </row>
    <row r="51" spans="1:8" s="131" customFormat="1" ht="9" customHeight="1">
      <c r="A51" s="297" t="s">
        <v>45</v>
      </c>
      <c r="B51" s="288">
        <v>4450</v>
      </c>
      <c r="C51" s="288">
        <v>6435</v>
      </c>
      <c r="D51" s="288">
        <v>4726</v>
      </c>
      <c r="E51" s="288">
        <v>3057</v>
      </c>
      <c r="F51" s="288">
        <v>1057</v>
      </c>
      <c r="G51" s="288">
        <v>1321</v>
      </c>
      <c r="H51" s="288">
        <v>42371</v>
      </c>
    </row>
    <row r="52" spans="1:8" s="131" customFormat="1" ht="9" customHeight="1">
      <c r="A52" s="297" t="s">
        <v>46</v>
      </c>
      <c r="B52" s="288">
        <v>81256</v>
      </c>
      <c r="C52" s="288">
        <v>95395</v>
      </c>
      <c r="D52" s="288">
        <v>94584</v>
      </c>
      <c r="E52" s="288">
        <v>103736</v>
      </c>
      <c r="F52" s="288">
        <v>89384</v>
      </c>
      <c r="G52" s="288">
        <v>87987</v>
      </c>
      <c r="H52" s="288">
        <v>1176472</v>
      </c>
    </row>
    <row r="53" spans="1:8" s="131" customFormat="1" ht="9" customHeight="1">
      <c r="A53" s="297" t="s">
        <v>47</v>
      </c>
      <c r="B53" s="288">
        <v>7872</v>
      </c>
      <c r="C53" s="288">
        <v>12169</v>
      </c>
      <c r="D53" s="288">
        <v>8928</v>
      </c>
      <c r="E53" s="288">
        <v>6192</v>
      </c>
      <c r="F53" s="288">
        <v>4192</v>
      </c>
      <c r="G53" s="288">
        <v>5058</v>
      </c>
      <c r="H53" s="288">
        <v>113310</v>
      </c>
    </row>
    <row r="54" spans="1:8" s="131" customFormat="1" ht="9" customHeight="1">
      <c r="A54" s="302" t="s">
        <v>48</v>
      </c>
      <c r="B54" s="301">
        <v>94115</v>
      </c>
      <c r="C54" s="301">
        <v>114736</v>
      </c>
      <c r="D54" s="301">
        <v>108731</v>
      </c>
      <c r="E54" s="301">
        <v>113364</v>
      </c>
      <c r="F54" s="301">
        <v>94990</v>
      </c>
      <c r="G54" s="301">
        <v>94662</v>
      </c>
      <c r="H54" s="290">
        <v>1339313</v>
      </c>
    </row>
    <row r="55" spans="1:8" s="131" customFormat="1" ht="9" customHeight="1">
      <c r="A55" s="297" t="s">
        <v>49</v>
      </c>
      <c r="B55" s="288">
        <v>2390</v>
      </c>
      <c r="C55" s="288">
        <v>3249</v>
      </c>
      <c r="D55" s="288">
        <v>1817</v>
      </c>
      <c r="E55" s="288">
        <v>845</v>
      </c>
      <c r="F55" s="288">
        <v>1390</v>
      </c>
      <c r="G55" s="288">
        <v>1100</v>
      </c>
      <c r="H55" s="288">
        <v>23067</v>
      </c>
    </row>
    <row r="56" spans="1:8" s="131" customFormat="1" ht="9" customHeight="1">
      <c r="A56" s="297" t="s">
        <v>50</v>
      </c>
      <c r="B56" s="288">
        <v>7678</v>
      </c>
      <c r="C56" s="288">
        <v>17450</v>
      </c>
      <c r="D56" s="288">
        <v>7060</v>
      </c>
      <c r="E56" s="288">
        <v>3696</v>
      </c>
      <c r="F56" s="288">
        <v>2501</v>
      </c>
      <c r="G56" s="288">
        <v>3910</v>
      </c>
      <c r="H56" s="288">
        <v>92372</v>
      </c>
    </row>
    <row r="57" spans="1:8" s="131" customFormat="1" ht="9" customHeight="1">
      <c r="A57" s="297" t="s">
        <v>51</v>
      </c>
      <c r="B57" s="288">
        <v>728</v>
      </c>
      <c r="C57" s="288">
        <v>1231</v>
      </c>
      <c r="D57" s="288">
        <v>974</v>
      </c>
      <c r="E57" s="288">
        <v>432</v>
      </c>
      <c r="F57" s="288">
        <v>432</v>
      </c>
      <c r="G57" s="288">
        <v>593</v>
      </c>
      <c r="H57" s="288">
        <v>8236</v>
      </c>
    </row>
    <row r="58" spans="1:8" s="131" customFormat="1" ht="9" customHeight="1">
      <c r="A58" s="297" t="s">
        <v>52</v>
      </c>
      <c r="B58" s="288">
        <v>872</v>
      </c>
      <c r="C58" s="288">
        <v>774</v>
      </c>
      <c r="D58" s="288">
        <v>387</v>
      </c>
      <c r="E58" s="288">
        <v>262</v>
      </c>
      <c r="F58" s="288">
        <v>155</v>
      </c>
      <c r="G58" s="288">
        <v>191</v>
      </c>
      <c r="H58" s="288">
        <v>7430</v>
      </c>
    </row>
    <row r="59" spans="1:8" s="131" customFormat="1" ht="9" customHeight="1">
      <c r="A59" s="298" t="s">
        <v>53</v>
      </c>
      <c r="B59" s="290">
        <v>11668</v>
      </c>
      <c r="C59" s="290">
        <v>22704</v>
      </c>
      <c r="D59" s="290">
        <v>10238</v>
      </c>
      <c r="E59" s="290">
        <v>5235</v>
      </c>
      <c r="F59" s="290">
        <v>4478</v>
      </c>
      <c r="G59" s="290">
        <v>5794</v>
      </c>
      <c r="H59" s="290">
        <v>131105</v>
      </c>
    </row>
    <row r="60" spans="1:8" s="131" customFormat="1" ht="9" customHeight="1">
      <c r="A60" s="297" t="s">
        <v>54</v>
      </c>
      <c r="B60" s="288">
        <v>310</v>
      </c>
      <c r="C60" s="288">
        <v>485</v>
      </c>
      <c r="D60" s="288">
        <v>322</v>
      </c>
      <c r="E60" s="288">
        <v>334</v>
      </c>
      <c r="F60" s="288">
        <v>292</v>
      </c>
      <c r="G60" s="288">
        <v>580</v>
      </c>
      <c r="H60" s="288">
        <v>5878</v>
      </c>
    </row>
    <row r="61" spans="1:8" s="131" customFormat="1" ht="9" customHeight="1">
      <c r="A61" s="297" t="s">
        <v>55</v>
      </c>
      <c r="B61" s="288">
        <v>673</v>
      </c>
      <c r="C61" s="288">
        <v>1303</v>
      </c>
      <c r="D61" s="288">
        <v>630</v>
      </c>
      <c r="E61" s="288">
        <v>717</v>
      </c>
      <c r="F61" s="288">
        <v>1321</v>
      </c>
      <c r="G61" s="288">
        <v>575</v>
      </c>
      <c r="H61" s="288">
        <v>14898</v>
      </c>
    </row>
    <row r="62" spans="1:8" s="131" customFormat="1" ht="9" customHeight="1">
      <c r="A62" s="302" t="s">
        <v>56</v>
      </c>
      <c r="B62" s="301">
        <v>983</v>
      </c>
      <c r="C62" s="301">
        <v>1788</v>
      </c>
      <c r="D62" s="301">
        <v>952</v>
      </c>
      <c r="E62" s="301">
        <v>1051</v>
      </c>
      <c r="F62" s="301">
        <v>1613</v>
      </c>
      <c r="G62" s="301">
        <v>1155</v>
      </c>
      <c r="H62" s="290">
        <v>20776</v>
      </c>
    </row>
    <row r="63" spans="1:8" s="131" customFormat="1" ht="9" customHeight="1">
      <c r="A63" s="303"/>
      <c r="B63" s="92"/>
      <c r="C63" s="92"/>
      <c r="D63" s="92"/>
      <c r="E63" s="92"/>
      <c r="F63" s="92"/>
      <c r="G63" s="92"/>
      <c r="H63" s="311"/>
    </row>
    <row r="64" spans="2:8" s="131" customFormat="1" ht="9" customHeight="1">
      <c r="B64" s="49"/>
      <c r="C64" s="49"/>
      <c r="D64" s="49"/>
      <c r="E64" s="49"/>
      <c r="F64" s="49"/>
      <c r="G64" s="49"/>
      <c r="H64" s="306"/>
    </row>
    <row r="65" spans="1:8" s="131" customFormat="1" ht="7.5" customHeight="1">
      <c r="A65" s="130"/>
      <c r="H65" s="312"/>
    </row>
    <row r="66" spans="1:8" s="131" customFormat="1" ht="12" customHeight="1">
      <c r="A66" s="137" t="s">
        <v>230</v>
      </c>
      <c r="B66" s="66"/>
      <c r="C66" s="66"/>
      <c r="D66" s="66"/>
      <c r="E66" s="66"/>
      <c r="F66" s="66"/>
      <c r="G66" s="66"/>
      <c r="H66" s="312"/>
    </row>
    <row r="67" spans="1:8" s="131" customFormat="1" ht="9" customHeight="1">
      <c r="A67" s="104"/>
      <c r="B67" s="99"/>
      <c r="C67" s="99"/>
      <c r="D67" s="99"/>
      <c r="E67" s="99"/>
      <c r="F67" s="99"/>
      <c r="G67" s="99"/>
      <c r="H67" s="311"/>
    </row>
    <row r="68" spans="1:8" s="131" customFormat="1" ht="12" customHeight="1">
      <c r="A68" s="105" t="s">
        <v>106</v>
      </c>
      <c r="B68" s="142" t="s">
        <v>127</v>
      </c>
      <c r="C68" s="142" t="s">
        <v>128</v>
      </c>
      <c r="D68" s="142" t="s">
        <v>129</v>
      </c>
      <c r="E68" s="142" t="s">
        <v>130</v>
      </c>
      <c r="F68" s="142" t="s">
        <v>131</v>
      </c>
      <c r="G68" s="142" t="s">
        <v>132</v>
      </c>
      <c r="H68" s="313" t="s">
        <v>1</v>
      </c>
    </row>
    <row r="69" spans="1:8" s="131" customFormat="1" ht="12" customHeight="1">
      <c r="A69" s="98" t="s">
        <v>113</v>
      </c>
      <c r="B69" s="134"/>
      <c r="C69" s="134"/>
      <c r="D69" s="134"/>
      <c r="E69" s="134"/>
      <c r="F69" s="134"/>
      <c r="G69" s="134"/>
      <c r="H69" s="314"/>
    </row>
    <row r="70" spans="1:8" s="131" customFormat="1" ht="9.75" customHeight="1">
      <c r="A70" s="130"/>
      <c r="B70" s="49"/>
      <c r="C70" s="49"/>
      <c r="D70" s="49"/>
      <c r="E70" s="49"/>
      <c r="F70" s="49"/>
      <c r="G70" s="49"/>
      <c r="H70" s="306"/>
    </row>
    <row r="71" spans="1:8" s="131" customFormat="1" ht="9" customHeight="1">
      <c r="A71" s="297" t="s">
        <v>57</v>
      </c>
      <c r="B71" s="288">
        <v>1886</v>
      </c>
      <c r="C71" s="288">
        <v>2127</v>
      </c>
      <c r="D71" s="288">
        <v>737</v>
      </c>
      <c r="E71" s="288">
        <v>4898</v>
      </c>
      <c r="F71" s="288">
        <v>1986</v>
      </c>
      <c r="G71" s="288">
        <v>875</v>
      </c>
      <c r="H71" s="288">
        <v>19257</v>
      </c>
    </row>
    <row r="72" spans="1:8" s="131" customFormat="1" ht="9" customHeight="1">
      <c r="A72" s="297" t="s">
        <v>58</v>
      </c>
      <c r="B72" s="288">
        <v>30128</v>
      </c>
      <c r="C72" s="288">
        <v>57955</v>
      </c>
      <c r="D72" s="288">
        <v>45033</v>
      </c>
      <c r="E72" s="288">
        <v>34418</v>
      </c>
      <c r="F72" s="288">
        <v>18645</v>
      </c>
      <c r="G72" s="288">
        <v>32135</v>
      </c>
      <c r="H72" s="288">
        <v>493761</v>
      </c>
    </row>
    <row r="73" spans="1:8" s="131" customFormat="1" ht="9" customHeight="1">
      <c r="A73" s="297" t="s">
        <v>59</v>
      </c>
      <c r="B73" s="288">
        <v>35264</v>
      </c>
      <c r="C73" s="288">
        <v>37277</v>
      </c>
      <c r="D73" s="288">
        <v>43114</v>
      </c>
      <c r="E73" s="288">
        <v>43481</v>
      </c>
      <c r="F73" s="288">
        <v>37870</v>
      </c>
      <c r="G73" s="288">
        <v>61027</v>
      </c>
      <c r="H73" s="288">
        <v>620932</v>
      </c>
    </row>
    <row r="74" spans="1:8" s="131" customFormat="1" ht="9" customHeight="1">
      <c r="A74" s="297" t="s">
        <v>60</v>
      </c>
      <c r="B74" s="288">
        <v>6219</v>
      </c>
      <c r="C74" s="288">
        <v>6578</v>
      </c>
      <c r="D74" s="288">
        <v>8252</v>
      </c>
      <c r="E74" s="288">
        <v>5608</v>
      </c>
      <c r="F74" s="288">
        <v>7441</v>
      </c>
      <c r="G74" s="288">
        <v>2620</v>
      </c>
      <c r="H74" s="288">
        <v>137210</v>
      </c>
    </row>
    <row r="75" spans="1:8" s="131" customFormat="1" ht="9" customHeight="1">
      <c r="A75" s="302" t="s">
        <v>61</v>
      </c>
      <c r="B75" s="290">
        <v>73497</v>
      </c>
      <c r="C75" s="290">
        <v>103937</v>
      </c>
      <c r="D75" s="290">
        <v>97136</v>
      </c>
      <c r="E75" s="290">
        <v>88405</v>
      </c>
      <c r="F75" s="290">
        <v>65942</v>
      </c>
      <c r="G75" s="290">
        <v>96657</v>
      </c>
      <c r="H75" s="290">
        <v>1271160</v>
      </c>
    </row>
    <row r="76" spans="1:8" s="131" customFormat="1" ht="9" customHeight="1">
      <c r="A76" s="297" t="s">
        <v>62</v>
      </c>
      <c r="B76" s="288">
        <v>2010</v>
      </c>
      <c r="C76" s="288">
        <v>4549</v>
      </c>
      <c r="D76" s="288">
        <v>3467</v>
      </c>
      <c r="E76" s="288">
        <v>4217</v>
      </c>
      <c r="F76" s="288">
        <v>5412</v>
      </c>
      <c r="G76" s="288">
        <v>3172</v>
      </c>
      <c r="H76" s="288">
        <v>64320</v>
      </c>
    </row>
    <row r="77" spans="1:8" s="131" customFormat="1" ht="9" customHeight="1">
      <c r="A77" s="297" t="s">
        <v>63</v>
      </c>
      <c r="B77" s="288">
        <v>1491</v>
      </c>
      <c r="C77" s="288">
        <v>2757</v>
      </c>
      <c r="D77" s="288">
        <v>2095</v>
      </c>
      <c r="E77" s="288">
        <v>1422</v>
      </c>
      <c r="F77" s="288">
        <v>830</v>
      </c>
      <c r="G77" s="288">
        <v>506</v>
      </c>
      <c r="H77" s="288">
        <v>24447</v>
      </c>
    </row>
    <row r="78" spans="1:8" s="131" customFormat="1" ht="9" customHeight="1">
      <c r="A78" s="297" t="s">
        <v>64</v>
      </c>
      <c r="B78" s="288">
        <v>1018</v>
      </c>
      <c r="C78" s="288">
        <v>2077</v>
      </c>
      <c r="D78" s="288">
        <v>1657</v>
      </c>
      <c r="E78" s="288">
        <v>1026</v>
      </c>
      <c r="F78" s="288">
        <v>488</v>
      </c>
      <c r="G78" s="288">
        <v>441</v>
      </c>
      <c r="H78" s="288">
        <v>15636</v>
      </c>
    </row>
    <row r="79" spans="1:8" s="131" customFormat="1" ht="9" customHeight="1">
      <c r="A79" s="297" t="s">
        <v>65</v>
      </c>
      <c r="B79" s="288">
        <v>1339</v>
      </c>
      <c r="C79" s="291">
        <v>782</v>
      </c>
      <c r="D79" s="291">
        <v>618</v>
      </c>
      <c r="E79" s="291">
        <v>2408</v>
      </c>
      <c r="F79" s="288">
        <v>1201</v>
      </c>
      <c r="G79" s="288">
        <v>1000</v>
      </c>
      <c r="H79" s="288">
        <v>12258</v>
      </c>
    </row>
    <row r="80" spans="1:8" s="131" customFormat="1" ht="9" customHeight="1">
      <c r="A80" s="302" t="s">
        <v>66</v>
      </c>
      <c r="B80" s="290">
        <v>5858</v>
      </c>
      <c r="C80" s="290">
        <v>10165</v>
      </c>
      <c r="D80" s="290">
        <v>7837</v>
      </c>
      <c r="E80" s="290">
        <v>9073</v>
      </c>
      <c r="F80" s="290">
        <v>7931</v>
      </c>
      <c r="G80" s="290">
        <v>5119</v>
      </c>
      <c r="H80" s="290">
        <v>116661</v>
      </c>
    </row>
    <row r="81" spans="1:8" s="131" customFormat="1" ht="9" customHeight="1">
      <c r="A81" s="297" t="s">
        <v>67</v>
      </c>
      <c r="B81" s="288">
        <v>4105</v>
      </c>
      <c r="C81" s="288">
        <v>6518</v>
      </c>
      <c r="D81" s="288">
        <v>3998</v>
      </c>
      <c r="E81" s="288">
        <v>2176</v>
      </c>
      <c r="F81" s="288">
        <v>1121</v>
      </c>
      <c r="G81" s="288">
        <v>1150</v>
      </c>
      <c r="H81" s="288">
        <v>50237</v>
      </c>
    </row>
    <row r="82" spans="1:8" s="131" customFormat="1" ht="9" customHeight="1">
      <c r="A82" s="297" t="s">
        <v>68</v>
      </c>
      <c r="B82" s="288">
        <v>3151</v>
      </c>
      <c r="C82" s="288">
        <v>7254</v>
      </c>
      <c r="D82" s="288">
        <v>3827</v>
      </c>
      <c r="E82" s="288">
        <v>4269</v>
      </c>
      <c r="F82" s="288">
        <v>2288</v>
      </c>
      <c r="G82" s="288">
        <v>1536</v>
      </c>
      <c r="H82" s="288">
        <v>56937</v>
      </c>
    </row>
    <row r="83" spans="1:8" s="131" customFormat="1" ht="9" customHeight="1">
      <c r="A83" s="302" t="s">
        <v>69</v>
      </c>
      <c r="B83" s="290">
        <v>7256</v>
      </c>
      <c r="C83" s="290">
        <v>13772</v>
      </c>
      <c r="D83" s="290">
        <v>7825</v>
      </c>
      <c r="E83" s="290">
        <v>6445</v>
      </c>
      <c r="F83" s="290">
        <v>3409</v>
      </c>
      <c r="G83" s="290">
        <v>2686</v>
      </c>
      <c r="H83" s="290">
        <v>107174</v>
      </c>
    </row>
    <row r="84" spans="1:8" s="131" customFormat="1" ht="9" customHeight="1">
      <c r="A84" s="297" t="s">
        <v>70</v>
      </c>
      <c r="B84" s="288">
        <v>3994</v>
      </c>
      <c r="C84" s="288">
        <v>6942</v>
      </c>
      <c r="D84" s="288">
        <v>3172</v>
      </c>
      <c r="E84" s="288">
        <v>1305</v>
      </c>
      <c r="F84" s="288">
        <v>689</v>
      </c>
      <c r="G84" s="288">
        <v>923</v>
      </c>
      <c r="H84" s="288">
        <v>36357</v>
      </c>
    </row>
    <row r="85" spans="1:8" s="131" customFormat="1" ht="9" customHeight="1">
      <c r="A85" s="297" t="s">
        <v>71</v>
      </c>
      <c r="B85" s="288">
        <v>663</v>
      </c>
      <c r="C85" s="288">
        <v>2426</v>
      </c>
      <c r="D85" s="288">
        <v>1137</v>
      </c>
      <c r="E85" s="288">
        <v>628</v>
      </c>
      <c r="F85" s="288">
        <v>631</v>
      </c>
      <c r="G85" s="288">
        <v>555</v>
      </c>
      <c r="H85" s="288">
        <v>11176</v>
      </c>
    </row>
    <row r="86" spans="1:8" s="131" customFormat="1" ht="9" customHeight="1">
      <c r="A86" s="297" t="s">
        <v>212</v>
      </c>
      <c r="B86" s="288">
        <v>14822</v>
      </c>
      <c r="C86" s="288">
        <v>28245</v>
      </c>
      <c r="D86" s="288">
        <v>14372</v>
      </c>
      <c r="E86" s="288">
        <v>8893</v>
      </c>
      <c r="F86" s="288">
        <v>4685</v>
      </c>
      <c r="G86" s="288">
        <v>4704</v>
      </c>
      <c r="H86" s="288">
        <v>171915</v>
      </c>
    </row>
    <row r="87" spans="1:8" s="131" customFormat="1" ht="9" customHeight="1">
      <c r="A87" s="297" t="s">
        <v>72</v>
      </c>
      <c r="B87" s="288">
        <v>1919</v>
      </c>
      <c r="C87" s="288">
        <v>2940</v>
      </c>
      <c r="D87" s="288">
        <v>1920</v>
      </c>
      <c r="E87" s="288">
        <v>1077</v>
      </c>
      <c r="F87" s="288">
        <v>606</v>
      </c>
      <c r="G87" s="288">
        <v>673</v>
      </c>
      <c r="H87" s="288">
        <v>19489</v>
      </c>
    </row>
    <row r="88" spans="1:8" s="131" customFormat="1" ht="9" customHeight="1">
      <c r="A88" s="302" t="s">
        <v>73</v>
      </c>
      <c r="B88" s="290">
        <v>21398</v>
      </c>
      <c r="C88" s="290">
        <v>40553</v>
      </c>
      <c r="D88" s="290">
        <v>20601</v>
      </c>
      <c r="E88" s="290">
        <v>11903</v>
      </c>
      <c r="F88" s="290">
        <v>6611</v>
      </c>
      <c r="G88" s="290">
        <v>6855</v>
      </c>
      <c r="H88" s="290">
        <v>238937</v>
      </c>
    </row>
    <row r="89" spans="1:8" s="131" customFormat="1" ht="9" customHeight="1">
      <c r="A89" s="297" t="s">
        <v>74</v>
      </c>
      <c r="B89" s="288">
        <v>5404</v>
      </c>
      <c r="C89" s="288">
        <v>7830</v>
      </c>
      <c r="D89" s="288">
        <v>7396</v>
      </c>
      <c r="E89" s="288">
        <v>6800</v>
      </c>
      <c r="F89" s="288">
        <v>2620</v>
      </c>
      <c r="G89" s="288">
        <v>1861</v>
      </c>
      <c r="H89" s="288">
        <v>60570</v>
      </c>
    </row>
    <row r="90" spans="1:8" s="131" customFormat="1" ht="9" customHeight="1">
      <c r="A90" s="297" t="s">
        <v>75</v>
      </c>
      <c r="B90" s="288">
        <v>34328</v>
      </c>
      <c r="C90" s="288">
        <v>43851</v>
      </c>
      <c r="D90" s="288">
        <v>27079</v>
      </c>
      <c r="E90" s="288">
        <v>6097</v>
      </c>
      <c r="F90" s="288">
        <v>2104</v>
      </c>
      <c r="G90" s="288">
        <v>2105</v>
      </c>
      <c r="H90" s="288">
        <v>170268</v>
      </c>
    </row>
    <row r="91" spans="1:8" s="131" customFormat="1" ht="9" customHeight="1">
      <c r="A91" s="302" t="s">
        <v>76</v>
      </c>
      <c r="B91" s="290">
        <v>39732</v>
      </c>
      <c r="C91" s="290">
        <v>51681</v>
      </c>
      <c r="D91" s="290">
        <v>34475</v>
      </c>
      <c r="E91" s="290">
        <v>12897</v>
      </c>
      <c r="F91" s="290">
        <v>4724</v>
      </c>
      <c r="G91" s="290">
        <v>3966</v>
      </c>
      <c r="H91" s="290">
        <v>230838</v>
      </c>
    </row>
    <row r="92" spans="1:8" s="131" customFormat="1" ht="9" customHeight="1">
      <c r="A92" s="304" t="s">
        <v>77</v>
      </c>
      <c r="B92" s="290">
        <v>892498</v>
      </c>
      <c r="C92" s="290">
        <v>1112171</v>
      </c>
      <c r="D92" s="290">
        <v>1052954</v>
      </c>
      <c r="E92" s="290">
        <v>915450</v>
      </c>
      <c r="F92" s="290">
        <v>622979</v>
      </c>
      <c r="G92" s="290">
        <v>559505</v>
      </c>
      <c r="H92" s="290">
        <v>10872521</v>
      </c>
    </row>
    <row r="93" spans="1:8" s="131" customFormat="1" ht="9" customHeight="1">
      <c r="A93" s="304" t="s">
        <v>78</v>
      </c>
      <c r="B93" s="290">
        <v>158116</v>
      </c>
      <c r="C93" s="290">
        <v>217536</v>
      </c>
      <c r="D93" s="290">
        <v>242869</v>
      </c>
      <c r="E93" s="290">
        <v>217046</v>
      </c>
      <c r="F93" s="290">
        <v>151560</v>
      </c>
      <c r="G93" s="290">
        <v>142638</v>
      </c>
      <c r="H93" s="290">
        <v>2448704</v>
      </c>
    </row>
    <row r="94" spans="1:8" s="131" customFormat="1" ht="9" customHeight="1">
      <c r="A94" s="304" t="s">
        <v>79</v>
      </c>
      <c r="B94" s="290">
        <v>573990</v>
      </c>
      <c r="C94" s="290">
        <v>650035</v>
      </c>
      <c r="D94" s="290">
        <v>631021</v>
      </c>
      <c r="E94" s="290">
        <v>563395</v>
      </c>
      <c r="F94" s="290">
        <v>376711</v>
      </c>
      <c r="G94" s="290">
        <v>294635</v>
      </c>
      <c r="H94" s="290">
        <v>6307166</v>
      </c>
    </row>
    <row r="95" spans="1:8" s="131" customFormat="1" ht="9" customHeight="1">
      <c r="A95" s="304" t="s">
        <v>80</v>
      </c>
      <c r="B95" s="290">
        <v>160392</v>
      </c>
      <c r="C95" s="290">
        <v>244600</v>
      </c>
      <c r="D95" s="290">
        <v>179064</v>
      </c>
      <c r="E95" s="290">
        <v>135009</v>
      </c>
      <c r="F95" s="290">
        <v>94708</v>
      </c>
      <c r="G95" s="290">
        <v>122232</v>
      </c>
      <c r="H95" s="290">
        <v>2116651</v>
      </c>
    </row>
    <row r="96" spans="1:8" s="131" customFormat="1" ht="9" customHeight="1">
      <c r="A96" s="134"/>
      <c r="B96" s="135"/>
      <c r="C96" s="135"/>
      <c r="D96" s="135"/>
      <c r="E96" s="135"/>
      <c r="F96" s="135"/>
      <c r="G96" s="135"/>
      <c r="H96" s="135"/>
    </row>
    <row r="97" s="131" customFormat="1" ht="12.75">
      <c r="A97" s="136"/>
    </row>
    <row r="98" s="131" customFormat="1" ht="12.75">
      <c r="A98" s="136"/>
    </row>
    <row r="99" s="131" customFormat="1" ht="12.75">
      <c r="A99" s="136"/>
    </row>
    <row r="100" s="131" customFormat="1" ht="12.75">
      <c r="A100" s="136"/>
    </row>
    <row r="101" s="131" customFormat="1" ht="12.75">
      <c r="A101" s="136"/>
    </row>
    <row r="102" s="131" customFormat="1" ht="12.75">
      <c r="A102" s="136"/>
    </row>
    <row r="103" s="131" customFormat="1" ht="12.75">
      <c r="A103" s="136"/>
    </row>
    <row r="104" s="131" customFormat="1" ht="12.75">
      <c r="A104" s="136"/>
    </row>
    <row r="105" s="131" customFormat="1" ht="12.75">
      <c r="A105" s="136"/>
    </row>
    <row r="106" s="131" customFormat="1" ht="12.75">
      <c r="A106" s="136"/>
    </row>
    <row r="107" s="131" customFormat="1" ht="12.75">
      <c r="A107" s="136"/>
    </row>
    <row r="108" s="131" customFormat="1" ht="12.75">
      <c r="A108" s="136"/>
    </row>
    <row r="109" s="131" customFormat="1" ht="12.75">
      <c r="A109" s="136"/>
    </row>
    <row r="110" s="131" customFormat="1" ht="12.75">
      <c r="A110" s="136"/>
    </row>
    <row r="111" s="131" customFormat="1" ht="12.75">
      <c r="A111" s="136"/>
    </row>
    <row r="112" s="131" customFormat="1" ht="12.75">
      <c r="A112" s="136"/>
    </row>
    <row r="113" s="131" customFormat="1" ht="12.75">
      <c r="A113" s="136"/>
    </row>
    <row r="114" s="131" customFormat="1" ht="12.75">
      <c r="A114" s="136"/>
    </row>
    <row r="115" s="131" customFormat="1" ht="12.75">
      <c r="A115" s="136"/>
    </row>
    <row r="116" s="131" customFormat="1" ht="12.75">
      <c r="A116" s="136"/>
    </row>
    <row r="117" s="131" customFormat="1" ht="12.75">
      <c r="A117" s="136"/>
    </row>
    <row r="118" s="131" customFormat="1" ht="12.75">
      <c r="A118" s="136"/>
    </row>
    <row r="119" s="131" customFormat="1" ht="12.75">
      <c r="A119" s="136"/>
    </row>
    <row r="120" s="131" customFormat="1" ht="12.75">
      <c r="A120" s="136"/>
    </row>
    <row r="121" s="131" customFormat="1" ht="12.75">
      <c r="A121" s="136"/>
    </row>
    <row r="122" s="131" customFormat="1" ht="12.75">
      <c r="A122" s="136"/>
    </row>
    <row r="123" s="131" customFormat="1" ht="12.75">
      <c r="A123" s="136"/>
    </row>
    <row r="124" s="131" customFormat="1" ht="12.75">
      <c r="A124" s="136"/>
    </row>
    <row r="125" s="131" customFormat="1" ht="12.75">
      <c r="A125" s="136"/>
    </row>
    <row r="126" s="131" customFormat="1" ht="12.75">
      <c r="A126" s="136"/>
    </row>
    <row r="127" s="131" customFormat="1" ht="12.75">
      <c r="A127" s="136"/>
    </row>
    <row r="128" s="131" customFormat="1" ht="12.75">
      <c r="A128" s="136"/>
    </row>
    <row r="129" s="131" customFormat="1" ht="12.75">
      <c r="A129" s="136"/>
    </row>
    <row r="130" s="131" customFormat="1" ht="12.75">
      <c r="A130" s="136"/>
    </row>
    <row r="131" s="131" customFormat="1" ht="12.75">
      <c r="A131" s="136"/>
    </row>
    <row r="132" s="131" customFormat="1" ht="12.75">
      <c r="A132" s="136"/>
    </row>
    <row r="133" s="131" customFormat="1" ht="12.75">
      <c r="A133" s="136"/>
    </row>
    <row r="134" s="131" customFormat="1" ht="12.75">
      <c r="A134" s="136"/>
    </row>
    <row r="135" s="131" customFormat="1" ht="12.75">
      <c r="A135" s="136"/>
    </row>
    <row r="136" s="131" customFormat="1" ht="12.75">
      <c r="A136" s="136"/>
    </row>
    <row r="137" s="131" customFormat="1" ht="12.75">
      <c r="A137" s="136"/>
    </row>
    <row r="138" s="131" customFormat="1" ht="12.75">
      <c r="A138" s="136"/>
    </row>
    <row r="139" s="131" customFormat="1" ht="12.75">
      <c r="A139" s="136"/>
    </row>
    <row r="140" s="131" customFormat="1" ht="12.75">
      <c r="A140" s="136"/>
    </row>
    <row r="141" s="131" customFormat="1" ht="12.75">
      <c r="A141" s="136"/>
    </row>
    <row r="142" s="131" customFormat="1" ht="12.75">
      <c r="A142" s="136"/>
    </row>
    <row r="143" s="131" customFormat="1" ht="12.75">
      <c r="A143" s="136"/>
    </row>
    <row r="144" s="131" customFormat="1" ht="12.75">
      <c r="A144" s="136"/>
    </row>
    <row r="145" s="131" customFormat="1" ht="12.75">
      <c r="A145" s="136"/>
    </row>
    <row r="146" s="131" customFormat="1" ht="12.75">
      <c r="A146" s="136"/>
    </row>
  </sheetData>
  <printOptions horizontalCentered="1"/>
  <pageMargins left="1.1811023622047245" right="1.1811023622047245" top="1.1811023622047245" bottom="1.5748031496062993" header="0" footer="1.2598425196850394"/>
  <pageSetup firstPageNumber="26" useFirstPageNumber="1" horizontalDpi="300" verticalDpi="300" orientation="portrait" paperSize="9" scale="95" r:id="rId2"/>
  <headerFooter alignWithMargins="0">
    <oddFooter>&amp;C&amp;9 27</oddFooter>
  </headerFooter>
  <rowBreaks count="1" manualBreakCount="1">
    <brk id="6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15"/>
  <sheetViews>
    <sheetView showGridLines="0" zoomScaleSheetLayoutView="100" workbookViewId="0" topLeftCell="A1">
      <selection activeCell="B71" sqref="B71"/>
    </sheetView>
  </sheetViews>
  <sheetFormatPr defaultColWidth="9.140625" defaultRowHeight="12.75"/>
  <cols>
    <col min="1" max="1" width="20.8515625" style="103" customWidth="1"/>
    <col min="2" max="7" width="7.8515625" style="103" customWidth="1"/>
    <col min="8" max="8" width="8.57421875" style="103" customWidth="1"/>
    <col min="9" max="9" width="8.7109375" style="103" customWidth="1"/>
    <col min="10" max="10" width="11.57421875" style="103" customWidth="1"/>
    <col min="11" max="13" width="9.140625" style="103" customWidth="1"/>
    <col min="14" max="14" width="10.421875" style="103" customWidth="1"/>
    <col min="15" max="16384" width="9.140625" style="103" customWidth="1"/>
  </cols>
  <sheetData>
    <row r="1" ht="6.75" customHeight="1"/>
    <row r="2" spans="1:12" ht="10.5" customHeight="1">
      <c r="A2" s="143" t="s">
        <v>184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0.5" customHeight="1">
      <c r="A3" s="145" t="s">
        <v>176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6.75" customHeight="1">
      <c r="A4" s="119"/>
    </row>
    <row r="5" spans="1:8" s="128" customFormat="1" ht="12" customHeight="1">
      <c r="A5" s="146" t="s">
        <v>106</v>
      </c>
      <c r="B5" s="97"/>
      <c r="C5" s="147" t="s">
        <v>107</v>
      </c>
      <c r="D5" s="147" t="s">
        <v>108</v>
      </c>
      <c r="E5" s="147" t="s">
        <v>109</v>
      </c>
      <c r="F5" s="147" t="s">
        <v>110</v>
      </c>
      <c r="G5" s="147" t="s">
        <v>111</v>
      </c>
      <c r="H5" s="147" t="s">
        <v>112</v>
      </c>
    </row>
    <row r="6" spans="1:14" s="128" customFormat="1" ht="12" customHeight="1">
      <c r="A6" s="148" t="s">
        <v>113</v>
      </c>
      <c r="B6" s="121"/>
      <c r="C6" s="149"/>
      <c r="D6" s="149"/>
      <c r="E6" s="149"/>
      <c r="F6" s="149"/>
      <c r="G6" s="149"/>
      <c r="H6" s="149"/>
      <c r="I6" s="150"/>
      <c r="J6" s="150"/>
      <c r="K6" s="150"/>
      <c r="L6" s="150"/>
      <c r="M6" s="150"/>
      <c r="N6" s="150"/>
    </row>
    <row r="7" spans="1:14" s="128" customFormat="1" ht="6.75" customHeight="1">
      <c r="A7" s="151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6" ht="9.75" customHeight="1">
      <c r="A8" s="116" t="s">
        <v>88</v>
      </c>
      <c r="C8" s="152">
        <v>143</v>
      </c>
      <c r="D8" s="152">
        <v>191</v>
      </c>
      <c r="E8" s="152">
        <v>529</v>
      </c>
      <c r="F8" s="152">
        <v>1649</v>
      </c>
      <c r="G8" s="152">
        <v>1543</v>
      </c>
      <c r="H8" s="152">
        <v>571</v>
      </c>
      <c r="P8" s="144"/>
    </row>
    <row r="9" spans="1:16" ht="9.75" customHeight="1">
      <c r="A9" s="116" t="s">
        <v>89</v>
      </c>
      <c r="C9" s="152">
        <v>150</v>
      </c>
      <c r="D9" s="152">
        <v>450</v>
      </c>
      <c r="E9" s="152">
        <v>1000</v>
      </c>
      <c r="F9" s="152">
        <v>850</v>
      </c>
      <c r="G9" s="152">
        <v>1600</v>
      </c>
      <c r="H9" s="152">
        <v>850</v>
      </c>
      <c r="P9" s="144"/>
    </row>
    <row r="10" spans="1:16" ht="9.75" customHeight="1">
      <c r="A10" s="116" t="s">
        <v>90</v>
      </c>
      <c r="C10" s="152">
        <v>1855</v>
      </c>
      <c r="D10" s="152">
        <v>2172</v>
      </c>
      <c r="E10" s="152">
        <v>4971</v>
      </c>
      <c r="F10" s="152">
        <v>16091</v>
      </c>
      <c r="G10" s="152">
        <v>19980</v>
      </c>
      <c r="H10" s="152">
        <v>8850</v>
      </c>
      <c r="P10" s="144"/>
    </row>
    <row r="11" spans="1:16" s="112" customFormat="1" ht="9.75" customHeight="1">
      <c r="A11" s="116" t="s">
        <v>84</v>
      </c>
      <c r="B11" s="103"/>
      <c r="C11" s="152">
        <v>7048</v>
      </c>
      <c r="D11" s="152">
        <v>7532</v>
      </c>
      <c r="E11" s="152">
        <v>12780</v>
      </c>
      <c r="F11" s="152">
        <v>21494</v>
      </c>
      <c r="G11" s="152">
        <v>19121</v>
      </c>
      <c r="H11" s="152">
        <v>17406</v>
      </c>
      <c r="O11" s="103"/>
      <c r="P11" s="144"/>
    </row>
    <row r="12" spans="1:16" ht="9.75" customHeight="1">
      <c r="A12" s="153" t="s">
        <v>83</v>
      </c>
      <c r="B12" s="112"/>
      <c r="C12" s="154">
        <v>9196</v>
      </c>
      <c r="D12" s="154">
        <v>10345</v>
      </c>
      <c r="E12" s="154">
        <v>19280</v>
      </c>
      <c r="F12" s="154">
        <v>40084</v>
      </c>
      <c r="G12" s="154">
        <v>42244</v>
      </c>
      <c r="H12" s="154">
        <v>27677</v>
      </c>
      <c r="P12" s="144"/>
    </row>
    <row r="13" spans="1:16" ht="9.75" customHeight="1">
      <c r="A13" s="116" t="s">
        <v>4</v>
      </c>
      <c r="C13" s="152">
        <v>3292</v>
      </c>
      <c r="D13" s="152">
        <v>4608</v>
      </c>
      <c r="E13" s="152">
        <v>19035</v>
      </c>
      <c r="F13" s="152">
        <v>68663</v>
      </c>
      <c r="G13" s="152">
        <v>70229</v>
      </c>
      <c r="H13" s="152">
        <v>44110</v>
      </c>
      <c r="P13" s="144"/>
    </row>
    <row r="14" spans="1:16" ht="9.75" customHeight="1">
      <c r="A14" s="116" t="s">
        <v>6</v>
      </c>
      <c r="C14" s="152">
        <v>111</v>
      </c>
      <c r="D14" s="152">
        <v>93</v>
      </c>
      <c r="E14" s="152">
        <v>158</v>
      </c>
      <c r="F14" s="152">
        <v>174</v>
      </c>
      <c r="G14" s="152">
        <v>161</v>
      </c>
      <c r="H14" s="152">
        <v>217</v>
      </c>
      <c r="P14" s="144"/>
    </row>
    <row r="15" spans="1:16" ht="9.75" customHeight="1">
      <c r="A15" s="116" t="s">
        <v>91</v>
      </c>
      <c r="C15" s="152">
        <v>80</v>
      </c>
      <c r="D15" s="152">
        <v>74</v>
      </c>
      <c r="E15" s="152">
        <v>269</v>
      </c>
      <c r="F15" s="152">
        <v>248</v>
      </c>
      <c r="G15" s="152">
        <v>412</v>
      </c>
      <c r="H15" s="152">
        <v>532</v>
      </c>
      <c r="P15" s="144"/>
    </row>
    <row r="16" spans="1:16" ht="9.75" customHeight="1">
      <c r="A16" s="116" t="s">
        <v>92</v>
      </c>
      <c r="C16" s="152">
        <v>307</v>
      </c>
      <c r="D16" s="152">
        <v>986</v>
      </c>
      <c r="E16" s="152">
        <v>1362</v>
      </c>
      <c r="F16" s="152">
        <v>1882</v>
      </c>
      <c r="G16" s="152">
        <v>1997</v>
      </c>
      <c r="H16" s="152">
        <v>937</v>
      </c>
      <c r="P16" s="144"/>
    </row>
    <row r="17" spans="1:16" s="112" customFormat="1" ht="9.75" customHeight="1">
      <c r="A17" s="153" t="s">
        <v>7</v>
      </c>
      <c r="C17" s="154">
        <v>3790</v>
      </c>
      <c r="D17" s="154">
        <v>5761</v>
      </c>
      <c r="E17" s="154">
        <v>20824</v>
      </c>
      <c r="F17" s="154">
        <v>70967</v>
      </c>
      <c r="G17" s="154">
        <v>72799</v>
      </c>
      <c r="H17" s="154">
        <v>45796</v>
      </c>
      <c r="O17" s="103"/>
      <c r="P17" s="144"/>
    </row>
    <row r="18" spans="1:16" ht="9.75" customHeight="1">
      <c r="A18" s="116" t="s">
        <v>210</v>
      </c>
      <c r="C18" s="273" t="s">
        <v>85</v>
      </c>
      <c r="D18" s="152">
        <v>2</v>
      </c>
      <c r="E18" s="152">
        <v>15</v>
      </c>
      <c r="F18" s="152">
        <v>96</v>
      </c>
      <c r="G18" s="152">
        <v>36</v>
      </c>
      <c r="H18" s="152">
        <v>55</v>
      </c>
      <c r="P18" s="144"/>
    </row>
    <row r="19" spans="1:16" ht="9.75" customHeight="1">
      <c r="A19" s="153" t="s">
        <v>93</v>
      </c>
      <c r="B19" s="112"/>
      <c r="C19" s="305" t="s">
        <v>85</v>
      </c>
      <c r="D19" s="154">
        <v>2</v>
      </c>
      <c r="E19" s="154">
        <v>15</v>
      </c>
      <c r="F19" s="154">
        <v>96</v>
      </c>
      <c r="G19" s="154">
        <v>36</v>
      </c>
      <c r="H19" s="154">
        <v>55</v>
      </c>
      <c r="P19" s="144"/>
    </row>
    <row r="20" spans="1:16" ht="9.75" customHeight="1">
      <c r="A20" s="116" t="s">
        <v>94</v>
      </c>
      <c r="C20" s="273" t="s">
        <v>85</v>
      </c>
      <c r="D20" s="152">
        <v>93</v>
      </c>
      <c r="E20" s="152">
        <v>773</v>
      </c>
      <c r="F20" s="152">
        <v>1337</v>
      </c>
      <c r="G20" s="152">
        <v>1098</v>
      </c>
      <c r="H20" s="152">
        <v>641</v>
      </c>
      <c r="P20" s="144"/>
    </row>
    <row r="21" spans="1:16" s="112" customFormat="1" ht="9.75" customHeight="1">
      <c r="A21" s="116" t="s">
        <v>12</v>
      </c>
      <c r="B21" s="103"/>
      <c r="C21" s="152">
        <v>1798</v>
      </c>
      <c r="D21" s="152">
        <v>7896</v>
      </c>
      <c r="E21" s="152">
        <v>13083</v>
      </c>
      <c r="F21" s="152">
        <v>41523</v>
      </c>
      <c r="G21" s="152">
        <v>35768</v>
      </c>
      <c r="H21" s="152">
        <v>20681</v>
      </c>
      <c r="O21" s="103"/>
      <c r="P21" s="144"/>
    </row>
    <row r="22" spans="1:16" ht="9.75" customHeight="1">
      <c r="A22" s="116" t="s">
        <v>95</v>
      </c>
      <c r="C22" s="152">
        <v>28</v>
      </c>
      <c r="D22" s="152">
        <v>19</v>
      </c>
      <c r="E22" s="152">
        <v>64</v>
      </c>
      <c r="F22" s="152">
        <v>114</v>
      </c>
      <c r="G22" s="152">
        <v>42</v>
      </c>
      <c r="H22" s="152">
        <v>113</v>
      </c>
      <c r="P22" s="144"/>
    </row>
    <row r="23" spans="1:16" ht="9.75" customHeight="1">
      <c r="A23" s="153" t="s">
        <v>13</v>
      </c>
      <c r="B23" s="112"/>
      <c r="C23" s="154">
        <v>1826</v>
      </c>
      <c r="D23" s="154">
        <v>8008</v>
      </c>
      <c r="E23" s="154">
        <v>13920</v>
      </c>
      <c r="F23" s="154">
        <v>42974</v>
      </c>
      <c r="G23" s="154">
        <v>36908</v>
      </c>
      <c r="H23" s="154">
        <v>21435</v>
      </c>
      <c r="P23" s="144"/>
    </row>
    <row r="24" spans="1:16" s="112" customFormat="1" ht="9.75" customHeight="1">
      <c r="A24" s="116" t="s">
        <v>8</v>
      </c>
      <c r="B24" s="103"/>
      <c r="C24" s="152">
        <v>180583</v>
      </c>
      <c r="D24" s="152">
        <v>108492</v>
      </c>
      <c r="E24" s="152">
        <v>201214</v>
      </c>
      <c r="F24" s="152">
        <v>204856</v>
      </c>
      <c r="G24" s="152">
        <v>201605</v>
      </c>
      <c r="H24" s="152">
        <v>187747</v>
      </c>
      <c r="O24" s="103"/>
      <c r="P24" s="144"/>
    </row>
    <row r="25" spans="1:16" ht="9.75" customHeight="1">
      <c r="A25" s="153" t="s">
        <v>211</v>
      </c>
      <c r="B25" s="112"/>
      <c r="C25" s="154">
        <v>180583</v>
      </c>
      <c r="D25" s="154">
        <v>108492</v>
      </c>
      <c r="E25" s="154">
        <v>201214</v>
      </c>
      <c r="F25" s="154">
        <v>204856</v>
      </c>
      <c r="G25" s="154">
        <v>201605</v>
      </c>
      <c r="H25" s="154">
        <v>187747</v>
      </c>
      <c r="P25" s="144"/>
    </row>
    <row r="26" spans="1:16" ht="9.75" customHeight="1">
      <c r="A26" s="116" t="s">
        <v>14</v>
      </c>
      <c r="C26" s="152">
        <v>1298</v>
      </c>
      <c r="D26" s="152">
        <v>2271</v>
      </c>
      <c r="E26" s="152">
        <v>5032</v>
      </c>
      <c r="F26" s="152">
        <v>7224</v>
      </c>
      <c r="G26" s="152">
        <v>5593</v>
      </c>
      <c r="H26" s="152">
        <v>2460</v>
      </c>
      <c r="P26" s="144"/>
    </row>
    <row r="27" spans="1:16" ht="9.75" customHeight="1">
      <c r="A27" s="116" t="s">
        <v>16</v>
      </c>
      <c r="C27" s="152">
        <v>125</v>
      </c>
      <c r="D27" s="152">
        <v>142</v>
      </c>
      <c r="E27" s="152">
        <v>307</v>
      </c>
      <c r="F27" s="152">
        <v>785</v>
      </c>
      <c r="G27" s="152">
        <v>383</v>
      </c>
      <c r="H27" s="152">
        <v>314</v>
      </c>
      <c r="P27" s="144"/>
    </row>
    <row r="28" spans="1:16" s="112" customFormat="1" ht="9.75" customHeight="1">
      <c r="A28" s="153" t="s">
        <v>17</v>
      </c>
      <c r="C28" s="154">
        <v>1423</v>
      </c>
      <c r="D28" s="154">
        <v>2413</v>
      </c>
      <c r="E28" s="154">
        <v>5339</v>
      </c>
      <c r="F28" s="154">
        <v>8009</v>
      </c>
      <c r="G28" s="154">
        <v>5976</v>
      </c>
      <c r="H28" s="154">
        <v>2774</v>
      </c>
      <c r="O28" s="103"/>
      <c r="P28" s="144"/>
    </row>
    <row r="29" spans="1:16" ht="9.75" customHeight="1">
      <c r="A29" s="116" t="s">
        <v>22</v>
      </c>
      <c r="C29" s="152">
        <v>1761</v>
      </c>
      <c r="D29" s="152">
        <v>2527</v>
      </c>
      <c r="E29" s="152">
        <v>7415</v>
      </c>
      <c r="F29" s="152">
        <v>21630</v>
      </c>
      <c r="G29" s="152">
        <v>14065</v>
      </c>
      <c r="H29" s="152">
        <v>6142</v>
      </c>
      <c r="P29" s="144"/>
    </row>
    <row r="30" spans="1:16" ht="9.75" customHeight="1">
      <c r="A30" s="116" t="s">
        <v>96</v>
      </c>
      <c r="C30" s="152">
        <v>136</v>
      </c>
      <c r="D30" s="152">
        <v>306</v>
      </c>
      <c r="E30" s="152">
        <v>763</v>
      </c>
      <c r="F30" s="152">
        <v>1652</v>
      </c>
      <c r="G30" s="152">
        <v>1261</v>
      </c>
      <c r="H30" s="152">
        <v>967</v>
      </c>
      <c r="P30" s="144"/>
    </row>
    <row r="31" spans="1:16" ht="9.75" customHeight="1">
      <c r="A31" s="116" t="s">
        <v>23</v>
      </c>
      <c r="C31" s="152">
        <v>5692</v>
      </c>
      <c r="D31" s="152">
        <v>7898</v>
      </c>
      <c r="E31" s="152">
        <v>26678</v>
      </c>
      <c r="F31" s="152">
        <v>101926</v>
      </c>
      <c r="G31" s="152">
        <v>80699</v>
      </c>
      <c r="H31" s="152">
        <v>32648</v>
      </c>
      <c r="P31" s="144"/>
    </row>
    <row r="32" spans="1:16" ht="9.75" customHeight="1">
      <c r="A32" s="153" t="s">
        <v>104</v>
      </c>
      <c r="B32" s="112"/>
      <c r="C32" s="154">
        <v>7589</v>
      </c>
      <c r="D32" s="154">
        <v>10731</v>
      </c>
      <c r="E32" s="154">
        <v>34856</v>
      </c>
      <c r="F32" s="154">
        <v>125208</v>
      </c>
      <c r="G32" s="154">
        <v>96025</v>
      </c>
      <c r="H32" s="154">
        <v>39757</v>
      </c>
      <c r="P32" s="144"/>
    </row>
    <row r="33" spans="1:16" ht="9.75" customHeight="1">
      <c r="A33" s="116" t="s">
        <v>26</v>
      </c>
      <c r="C33" s="152">
        <v>75</v>
      </c>
      <c r="D33" s="152">
        <v>92</v>
      </c>
      <c r="E33" s="152">
        <v>132</v>
      </c>
      <c r="F33" s="152">
        <v>8549</v>
      </c>
      <c r="G33" s="152">
        <v>13234</v>
      </c>
      <c r="H33" s="152">
        <v>10014</v>
      </c>
      <c r="P33" s="144"/>
    </row>
    <row r="34" spans="1:16" ht="9.75" customHeight="1">
      <c r="A34" s="116" t="s">
        <v>27</v>
      </c>
      <c r="C34" s="152">
        <v>32561</v>
      </c>
      <c r="D34" s="152">
        <v>50325</v>
      </c>
      <c r="E34" s="152">
        <v>90467</v>
      </c>
      <c r="F34" s="152">
        <v>147055</v>
      </c>
      <c r="G34" s="152">
        <v>128004</v>
      </c>
      <c r="H34" s="152">
        <v>105720</v>
      </c>
      <c r="P34" s="144"/>
    </row>
    <row r="35" spans="1:16" s="112" customFormat="1" ht="9.75" customHeight="1">
      <c r="A35" s="116" t="s">
        <v>28</v>
      </c>
      <c r="B35" s="103"/>
      <c r="C35" s="152">
        <v>1286</v>
      </c>
      <c r="D35" s="152">
        <v>4191</v>
      </c>
      <c r="E35" s="152">
        <v>2527</v>
      </c>
      <c r="F35" s="152">
        <v>8510</v>
      </c>
      <c r="G35" s="152">
        <v>8321</v>
      </c>
      <c r="H35" s="152">
        <v>6069</v>
      </c>
      <c r="O35" s="103"/>
      <c r="P35" s="144"/>
    </row>
    <row r="36" spans="1:16" ht="9.75" customHeight="1">
      <c r="A36" s="116" t="s">
        <v>29</v>
      </c>
      <c r="C36" s="152">
        <v>694</v>
      </c>
      <c r="D36" s="152">
        <v>445</v>
      </c>
      <c r="E36" s="152">
        <v>2818</v>
      </c>
      <c r="F36" s="152">
        <v>9930</v>
      </c>
      <c r="G36" s="152">
        <v>10161</v>
      </c>
      <c r="H36" s="152">
        <v>13417</v>
      </c>
      <c r="P36" s="144"/>
    </row>
    <row r="37" spans="1:16" ht="9.75" customHeight="1">
      <c r="A37" s="116" t="s">
        <v>31</v>
      </c>
      <c r="C37" s="152">
        <v>863</v>
      </c>
      <c r="D37" s="152">
        <v>1002</v>
      </c>
      <c r="E37" s="152">
        <v>2700</v>
      </c>
      <c r="F37" s="152">
        <v>4290</v>
      </c>
      <c r="G37" s="152">
        <v>4271</v>
      </c>
      <c r="H37" s="152">
        <v>1627</v>
      </c>
      <c r="P37" s="144"/>
    </row>
    <row r="38" spans="1:16" ht="9.75" customHeight="1">
      <c r="A38" s="116" t="s">
        <v>32</v>
      </c>
      <c r="C38" s="152">
        <v>398</v>
      </c>
      <c r="D38" s="152">
        <v>352</v>
      </c>
      <c r="E38" s="152">
        <v>626</v>
      </c>
      <c r="F38" s="152">
        <v>1200</v>
      </c>
      <c r="G38" s="152">
        <v>1076</v>
      </c>
      <c r="H38" s="152">
        <v>955</v>
      </c>
      <c r="P38" s="144"/>
    </row>
    <row r="39" spans="1:16" ht="9.75" customHeight="1">
      <c r="A39" s="116" t="s">
        <v>33</v>
      </c>
      <c r="C39" s="152">
        <v>49</v>
      </c>
      <c r="D39" s="152">
        <v>301</v>
      </c>
      <c r="E39" s="152">
        <v>340</v>
      </c>
      <c r="F39" s="152">
        <v>658</v>
      </c>
      <c r="G39" s="152">
        <v>484</v>
      </c>
      <c r="H39" s="152">
        <v>140</v>
      </c>
      <c r="P39" s="144"/>
    </row>
    <row r="40" spans="1:16" ht="9.75" customHeight="1">
      <c r="A40" s="116" t="s">
        <v>34</v>
      </c>
      <c r="C40" s="152">
        <v>30</v>
      </c>
      <c r="D40" s="152">
        <v>50</v>
      </c>
      <c r="E40" s="152">
        <v>250</v>
      </c>
      <c r="F40" s="152">
        <v>380</v>
      </c>
      <c r="G40" s="152">
        <v>200</v>
      </c>
      <c r="H40" s="152">
        <v>190</v>
      </c>
      <c r="P40" s="144"/>
    </row>
    <row r="41" spans="1:16" ht="9.75" customHeight="1">
      <c r="A41" s="153" t="s">
        <v>35</v>
      </c>
      <c r="B41" s="112"/>
      <c r="C41" s="154">
        <v>35956</v>
      </c>
      <c r="D41" s="154">
        <v>56758</v>
      </c>
      <c r="E41" s="154">
        <v>99860</v>
      </c>
      <c r="F41" s="154">
        <v>180572</v>
      </c>
      <c r="G41" s="154">
        <v>165751</v>
      </c>
      <c r="H41" s="154">
        <v>138132</v>
      </c>
      <c r="P41" s="144"/>
    </row>
    <row r="42" spans="1:16" ht="9.75" customHeight="1">
      <c r="A42" s="116" t="s">
        <v>41</v>
      </c>
      <c r="C42" s="152">
        <v>1386</v>
      </c>
      <c r="D42" s="152">
        <v>1012</v>
      </c>
      <c r="E42" s="152">
        <v>6821</v>
      </c>
      <c r="F42" s="152">
        <v>12589</v>
      </c>
      <c r="G42" s="152">
        <v>8713</v>
      </c>
      <c r="H42" s="152">
        <v>6192</v>
      </c>
      <c r="P42" s="144"/>
    </row>
    <row r="43" spans="1:16" ht="9.75" customHeight="1">
      <c r="A43" s="116" t="s">
        <v>42</v>
      </c>
      <c r="C43" s="152">
        <v>3535</v>
      </c>
      <c r="D43" s="152">
        <v>7447</v>
      </c>
      <c r="E43" s="152">
        <v>6923</v>
      </c>
      <c r="F43" s="152">
        <v>13184</v>
      </c>
      <c r="G43" s="152">
        <v>9255</v>
      </c>
      <c r="H43" s="152">
        <v>4298</v>
      </c>
      <c r="P43" s="144"/>
    </row>
    <row r="44" spans="1:16" s="112" customFormat="1" ht="9.75" customHeight="1">
      <c r="A44" s="153" t="s">
        <v>43</v>
      </c>
      <c r="C44" s="154">
        <v>4921</v>
      </c>
      <c r="D44" s="154">
        <v>8459</v>
      </c>
      <c r="E44" s="154">
        <v>13744</v>
      </c>
      <c r="F44" s="154">
        <v>25773</v>
      </c>
      <c r="G44" s="154">
        <v>17968</v>
      </c>
      <c r="H44" s="154">
        <v>10490</v>
      </c>
      <c r="O44" s="103"/>
      <c r="P44" s="144"/>
    </row>
    <row r="45" spans="1:16" ht="9.75" customHeight="1">
      <c r="A45" s="116" t="s">
        <v>36</v>
      </c>
      <c r="C45" s="152">
        <v>813</v>
      </c>
      <c r="D45" s="152">
        <v>903</v>
      </c>
      <c r="E45" s="152">
        <v>1174</v>
      </c>
      <c r="F45" s="152">
        <v>3033</v>
      </c>
      <c r="G45" s="152">
        <v>2032</v>
      </c>
      <c r="H45" s="152">
        <v>2212</v>
      </c>
      <c r="P45" s="144"/>
    </row>
    <row r="46" spans="1:16" ht="9.75" customHeight="1">
      <c r="A46" s="116" t="s">
        <v>38</v>
      </c>
      <c r="C46" s="152">
        <v>80</v>
      </c>
      <c r="D46" s="152">
        <v>52</v>
      </c>
      <c r="E46" s="152">
        <v>117</v>
      </c>
      <c r="F46" s="152">
        <v>45</v>
      </c>
      <c r="G46" s="152">
        <v>5</v>
      </c>
      <c r="H46" s="152">
        <v>0</v>
      </c>
      <c r="P46" s="144"/>
    </row>
    <row r="47" spans="1:16" s="112" customFormat="1" ht="9.75" customHeight="1">
      <c r="A47" s="116" t="s">
        <v>39</v>
      </c>
      <c r="B47" s="103"/>
      <c r="C47" s="152">
        <v>3349</v>
      </c>
      <c r="D47" s="152">
        <v>3896</v>
      </c>
      <c r="E47" s="152">
        <v>12057</v>
      </c>
      <c r="F47" s="152">
        <v>38175</v>
      </c>
      <c r="G47" s="152">
        <v>35039</v>
      </c>
      <c r="H47" s="152">
        <v>15103</v>
      </c>
      <c r="O47" s="103"/>
      <c r="P47" s="144"/>
    </row>
    <row r="48" spans="1:16" ht="9.75" customHeight="1">
      <c r="A48" s="153" t="s">
        <v>40</v>
      </c>
      <c r="B48" s="112"/>
      <c r="C48" s="154">
        <v>4242</v>
      </c>
      <c r="D48" s="154">
        <v>4851</v>
      </c>
      <c r="E48" s="154">
        <v>13348</v>
      </c>
      <c r="F48" s="154">
        <v>41253</v>
      </c>
      <c r="G48" s="154">
        <v>37076</v>
      </c>
      <c r="H48" s="154">
        <v>17315</v>
      </c>
      <c r="P48" s="144"/>
    </row>
    <row r="49" spans="1:16" ht="9.75" customHeight="1">
      <c r="A49" s="116" t="s">
        <v>44</v>
      </c>
      <c r="C49" s="152">
        <v>23860</v>
      </c>
      <c r="D49" s="152">
        <v>26507</v>
      </c>
      <c r="E49" s="152">
        <v>52245</v>
      </c>
      <c r="F49" s="152">
        <v>103800</v>
      </c>
      <c r="G49" s="152">
        <v>34804</v>
      </c>
      <c r="H49" s="152">
        <v>123700</v>
      </c>
      <c r="P49" s="144"/>
    </row>
    <row r="50" spans="1:16" ht="9.75" customHeight="1">
      <c r="A50" s="116" t="s">
        <v>45</v>
      </c>
      <c r="C50" s="152">
        <v>1546</v>
      </c>
      <c r="D50" s="152">
        <v>3208</v>
      </c>
      <c r="E50" s="152">
        <v>4522</v>
      </c>
      <c r="F50" s="152">
        <v>5002</v>
      </c>
      <c r="G50" s="152">
        <v>13816</v>
      </c>
      <c r="H50" s="152">
        <v>3730</v>
      </c>
      <c r="P50" s="144"/>
    </row>
    <row r="51" spans="1:16" s="112" customFormat="1" ht="9.75" customHeight="1">
      <c r="A51" s="116" t="s">
        <v>46</v>
      </c>
      <c r="B51" s="103"/>
      <c r="C51" s="152">
        <v>204544</v>
      </c>
      <c r="D51" s="152">
        <v>339570</v>
      </c>
      <c r="E51" s="152">
        <v>609130</v>
      </c>
      <c r="F51" s="152">
        <v>824131</v>
      </c>
      <c r="G51" s="152">
        <v>764388</v>
      </c>
      <c r="H51" s="152">
        <v>681519</v>
      </c>
      <c r="O51" s="103"/>
      <c r="P51" s="144"/>
    </row>
    <row r="52" spans="1:16" ht="9.75" customHeight="1">
      <c r="A52" s="116" t="s">
        <v>47</v>
      </c>
      <c r="C52" s="152">
        <v>7265</v>
      </c>
      <c r="D52" s="152">
        <v>8479</v>
      </c>
      <c r="E52" s="152">
        <v>19179</v>
      </c>
      <c r="F52" s="152">
        <v>46937</v>
      </c>
      <c r="G52" s="152">
        <v>28817</v>
      </c>
      <c r="H52" s="152">
        <v>19466</v>
      </c>
      <c r="P52" s="144"/>
    </row>
    <row r="53" spans="1:16" ht="9.75" customHeight="1">
      <c r="A53" s="153" t="s">
        <v>48</v>
      </c>
      <c r="B53" s="112"/>
      <c r="C53" s="154">
        <v>237215</v>
      </c>
      <c r="D53" s="154">
        <v>377764</v>
      </c>
      <c r="E53" s="154">
        <v>685076</v>
      </c>
      <c r="F53" s="154">
        <v>979870</v>
      </c>
      <c r="G53" s="154">
        <v>841825</v>
      </c>
      <c r="H53" s="154">
        <v>828415</v>
      </c>
      <c r="P53" s="144"/>
    </row>
    <row r="54" spans="1:16" ht="9.75" customHeight="1">
      <c r="A54" s="116" t="s">
        <v>49</v>
      </c>
      <c r="C54" s="152">
        <v>55</v>
      </c>
      <c r="D54" s="152">
        <v>78</v>
      </c>
      <c r="E54" s="152">
        <v>170</v>
      </c>
      <c r="F54" s="152">
        <v>155</v>
      </c>
      <c r="G54" s="152">
        <v>551</v>
      </c>
      <c r="H54" s="152">
        <v>195</v>
      </c>
      <c r="P54" s="144"/>
    </row>
    <row r="55" spans="1:16" ht="9.75" customHeight="1">
      <c r="A55" s="116" t="s">
        <v>50</v>
      </c>
      <c r="C55" s="152">
        <v>523</v>
      </c>
      <c r="D55" s="152">
        <v>669</v>
      </c>
      <c r="E55" s="152">
        <v>889</v>
      </c>
      <c r="F55" s="152">
        <v>3133</v>
      </c>
      <c r="G55" s="152">
        <v>1692</v>
      </c>
      <c r="H55" s="152">
        <v>1387</v>
      </c>
      <c r="P55" s="144"/>
    </row>
    <row r="56" spans="1:16" s="112" customFormat="1" ht="9.75" customHeight="1">
      <c r="A56" s="116" t="s">
        <v>51</v>
      </c>
      <c r="B56" s="103"/>
      <c r="C56" s="152">
        <v>447</v>
      </c>
      <c r="D56" s="152">
        <v>538</v>
      </c>
      <c r="E56" s="152">
        <v>631</v>
      </c>
      <c r="F56" s="152">
        <v>2370</v>
      </c>
      <c r="G56" s="152">
        <v>2254</v>
      </c>
      <c r="H56" s="152">
        <v>1450</v>
      </c>
      <c r="O56" s="103"/>
      <c r="P56" s="144"/>
    </row>
    <row r="57" spans="1:16" s="155" customFormat="1" ht="9.75" customHeight="1">
      <c r="A57" s="153" t="s">
        <v>53</v>
      </c>
      <c r="B57" s="199"/>
      <c r="C57" s="154">
        <v>1025</v>
      </c>
      <c r="D57" s="154">
        <v>1285</v>
      </c>
      <c r="E57" s="154">
        <v>1690</v>
      </c>
      <c r="F57" s="154">
        <v>5658</v>
      </c>
      <c r="G57" s="154">
        <v>4497</v>
      </c>
      <c r="H57" s="154">
        <v>3032</v>
      </c>
      <c r="I57" s="103"/>
      <c r="J57" s="103"/>
      <c r="K57" s="103"/>
      <c r="L57" s="103"/>
      <c r="M57" s="103"/>
      <c r="N57" s="103"/>
      <c r="O57" s="103"/>
      <c r="P57" s="144"/>
    </row>
    <row r="58" spans="1:29" s="155" customFormat="1" ht="9.75" customHeight="1">
      <c r="A58" s="116" t="s">
        <v>54</v>
      </c>
      <c r="C58" s="152">
        <v>699</v>
      </c>
      <c r="D58" s="152">
        <v>461</v>
      </c>
      <c r="E58" s="152">
        <v>2215</v>
      </c>
      <c r="F58" s="152">
        <v>4562</v>
      </c>
      <c r="G58" s="152">
        <v>2462</v>
      </c>
      <c r="H58" s="152">
        <v>895</v>
      </c>
      <c r="I58" s="103"/>
      <c r="J58" s="103"/>
      <c r="K58" s="103"/>
      <c r="L58" s="103"/>
      <c r="M58" s="103"/>
      <c r="N58" s="103"/>
      <c r="O58" s="103"/>
      <c r="P58" s="144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16" s="112" customFormat="1" ht="9.75" customHeight="1">
      <c r="A59" s="116" t="s">
        <v>55</v>
      </c>
      <c r="B59" s="103"/>
      <c r="C59" s="152">
        <v>138</v>
      </c>
      <c r="D59" s="152">
        <v>76</v>
      </c>
      <c r="E59" s="152">
        <v>629</v>
      </c>
      <c r="F59" s="152">
        <v>2243</v>
      </c>
      <c r="G59" s="152">
        <v>1499</v>
      </c>
      <c r="H59" s="152">
        <v>871</v>
      </c>
      <c r="I59" s="103"/>
      <c r="J59" s="103"/>
      <c r="O59" s="103"/>
      <c r="P59" s="144"/>
    </row>
    <row r="60" spans="1:16" ht="9.75" customHeight="1">
      <c r="A60" s="153" t="s">
        <v>56</v>
      </c>
      <c r="B60" s="112"/>
      <c r="C60" s="154">
        <v>837</v>
      </c>
      <c r="D60" s="154">
        <v>537</v>
      </c>
      <c r="E60" s="154">
        <v>2844</v>
      </c>
      <c r="F60" s="154">
        <v>6805</v>
      </c>
      <c r="G60" s="154">
        <v>3961</v>
      </c>
      <c r="H60" s="154">
        <v>1766</v>
      </c>
      <c r="P60" s="144"/>
    </row>
    <row r="61" spans="1:16" ht="6.75" customHeight="1">
      <c r="A61" s="124"/>
      <c r="B61" s="201"/>
      <c r="C61" s="157"/>
      <c r="D61" s="157"/>
      <c r="E61" s="157"/>
      <c r="F61" s="157"/>
      <c r="G61" s="157"/>
      <c r="H61" s="157"/>
      <c r="P61" s="144"/>
    </row>
    <row r="63" spans="1:12" ht="12" customHeight="1">
      <c r="A63" s="143" t="s">
        <v>185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</row>
    <row r="64" spans="1:12" ht="12" customHeight="1">
      <c r="A64" s="145" t="s">
        <v>176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ht="9" customHeight="1">
      <c r="A65" s="119"/>
    </row>
    <row r="66" spans="1:8" s="128" customFormat="1" ht="12" customHeight="1">
      <c r="A66" s="146" t="s">
        <v>106</v>
      </c>
      <c r="B66" s="97"/>
      <c r="C66" s="147" t="s">
        <v>107</v>
      </c>
      <c r="D66" s="147" t="s">
        <v>108</v>
      </c>
      <c r="E66" s="147" t="s">
        <v>109</v>
      </c>
      <c r="F66" s="147" t="s">
        <v>110</v>
      </c>
      <c r="G66" s="147" t="s">
        <v>111</v>
      </c>
      <c r="H66" s="147" t="s">
        <v>112</v>
      </c>
    </row>
    <row r="67" spans="1:14" s="128" customFormat="1" ht="12" customHeight="1">
      <c r="A67" s="148" t="s">
        <v>113</v>
      </c>
      <c r="B67" s="121"/>
      <c r="C67" s="149"/>
      <c r="D67" s="149"/>
      <c r="E67" s="149"/>
      <c r="F67" s="149"/>
      <c r="G67" s="149"/>
      <c r="H67" s="149"/>
      <c r="I67" s="150"/>
      <c r="J67" s="150"/>
      <c r="K67" s="150"/>
      <c r="L67" s="150"/>
      <c r="M67" s="150"/>
      <c r="N67" s="150"/>
    </row>
    <row r="68" spans="1:14" s="128" customFormat="1" ht="9" customHeight="1">
      <c r="A68" s="151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6" ht="9.75" customHeight="1">
      <c r="A69" s="116" t="s">
        <v>97</v>
      </c>
      <c r="C69" s="152">
        <v>851</v>
      </c>
      <c r="D69" s="152">
        <v>842</v>
      </c>
      <c r="E69" s="152">
        <v>2554</v>
      </c>
      <c r="F69" s="152">
        <v>5136</v>
      </c>
      <c r="G69" s="152">
        <v>3316</v>
      </c>
      <c r="H69" s="152">
        <v>1759</v>
      </c>
      <c r="P69" s="144"/>
    </row>
    <row r="70" spans="1:16" ht="9.75" customHeight="1">
      <c r="A70" s="116" t="s">
        <v>58</v>
      </c>
      <c r="C70" s="152">
        <v>17975</v>
      </c>
      <c r="D70" s="152">
        <v>24682</v>
      </c>
      <c r="E70" s="152">
        <v>64198</v>
      </c>
      <c r="F70" s="152">
        <v>110854</v>
      </c>
      <c r="G70" s="152">
        <v>131071</v>
      </c>
      <c r="H70" s="152">
        <v>56622</v>
      </c>
      <c r="P70" s="144"/>
    </row>
    <row r="71" spans="1:16" ht="9.75" customHeight="1">
      <c r="A71" s="116" t="s">
        <v>59</v>
      </c>
      <c r="C71" s="152">
        <v>79562</v>
      </c>
      <c r="D71" s="152">
        <v>108174</v>
      </c>
      <c r="E71" s="152">
        <v>259507</v>
      </c>
      <c r="F71" s="152">
        <v>157112</v>
      </c>
      <c r="G71" s="152">
        <v>162670</v>
      </c>
      <c r="H71" s="152">
        <v>107560</v>
      </c>
      <c r="P71" s="144"/>
    </row>
    <row r="72" spans="1:16" ht="9.75" customHeight="1">
      <c r="A72" s="116" t="s">
        <v>60</v>
      </c>
      <c r="C72" s="152">
        <v>4420</v>
      </c>
      <c r="D72" s="152">
        <v>7678</v>
      </c>
      <c r="E72" s="152">
        <v>30679</v>
      </c>
      <c r="F72" s="152">
        <v>91332</v>
      </c>
      <c r="G72" s="152">
        <v>82666</v>
      </c>
      <c r="H72" s="152">
        <v>27086</v>
      </c>
      <c r="P72" s="144"/>
    </row>
    <row r="73" spans="1:16" s="112" customFormat="1" ht="9.75" customHeight="1">
      <c r="A73" s="153" t="s">
        <v>61</v>
      </c>
      <c r="C73" s="154">
        <v>102808</v>
      </c>
      <c r="D73" s="154">
        <v>141376</v>
      </c>
      <c r="E73" s="154">
        <v>356938</v>
      </c>
      <c r="F73" s="154">
        <v>364434</v>
      </c>
      <c r="G73" s="154">
        <v>379723</v>
      </c>
      <c r="H73" s="154">
        <v>193027</v>
      </c>
      <c r="O73" s="103"/>
      <c r="P73" s="144"/>
    </row>
    <row r="74" spans="1:8" ht="9.75" customHeight="1">
      <c r="A74" s="116" t="s">
        <v>62</v>
      </c>
      <c r="C74" s="152">
        <v>5618</v>
      </c>
      <c r="D74" s="152">
        <v>6764</v>
      </c>
      <c r="E74" s="152">
        <v>19479</v>
      </c>
      <c r="F74" s="152">
        <v>48296</v>
      </c>
      <c r="G74" s="152">
        <v>42176</v>
      </c>
      <c r="H74" s="152">
        <v>16495</v>
      </c>
    </row>
    <row r="75" spans="1:8" ht="9.75" customHeight="1">
      <c r="A75" s="116" t="s">
        <v>63</v>
      </c>
      <c r="C75" s="152">
        <v>52</v>
      </c>
      <c r="D75" s="152">
        <v>804</v>
      </c>
      <c r="E75" s="152">
        <v>708</v>
      </c>
      <c r="F75" s="152">
        <v>267</v>
      </c>
      <c r="G75" s="152">
        <v>154</v>
      </c>
      <c r="H75" s="152">
        <v>283</v>
      </c>
    </row>
    <row r="76" spans="1:8" ht="9.75" customHeight="1">
      <c r="A76" s="116" t="s">
        <v>64</v>
      </c>
      <c r="C76" s="273" t="s">
        <v>85</v>
      </c>
      <c r="D76" s="152">
        <v>67</v>
      </c>
      <c r="E76" s="152">
        <v>185</v>
      </c>
      <c r="F76" s="152">
        <v>439</v>
      </c>
      <c r="G76" s="152">
        <v>330</v>
      </c>
      <c r="H76" s="152">
        <v>61</v>
      </c>
    </row>
    <row r="77" spans="1:8" ht="9.75" customHeight="1">
      <c r="A77" s="153" t="s">
        <v>66</v>
      </c>
      <c r="B77" s="112"/>
      <c r="C77" s="154">
        <v>5670</v>
      </c>
      <c r="D77" s="154">
        <v>7635</v>
      </c>
      <c r="E77" s="154">
        <v>20372</v>
      </c>
      <c r="F77" s="154">
        <v>49002</v>
      </c>
      <c r="G77" s="154">
        <v>42660</v>
      </c>
      <c r="H77" s="154">
        <v>16839</v>
      </c>
    </row>
    <row r="78" spans="1:15" s="112" customFormat="1" ht="9.75" customHeight="1">
      <c r="A78" s="116" t="s">
        <v>67</v>
      </c>
      <c r="B78" s="103"/>
      <c r="C78" s="152">
        <v>1026</v>
      </c>
      <c r="D78" s="152">
        <v>1169</v>
      </c>
      <c r="E78" s="152">
        <v>3796</v>
      </c>
      <c r="F78" s="152">
        <v>13614</v>
      </c>
      <c r="G78" s="152">
        <v>16231</v>
      </c>
      <c r="H78" s="152">
        <v>11084</v>
      </c>
      <c r="O78" s="103"/>
    </row>
    <row r="79" spans="1:8" ht="9.75" customHeight="1">
      <c r="A79" s="116" t="s">
        <v>68</v>
      </c>
      <c r="C79" s="152">
        <v>431</v>
      </c>
      <c r="D79" s="152">
        <v>592</v>
      </c>
      <c r="E79" s="152">
        <v>1660</v>
      </c>
      <c r="F79" s="152">
        <v>10785</v>
      </c>
      <c r="G79" s="152">
        <v>9016</v>
      </c>
      <c r="H79" s="152">
        <v>2050</v>
      </c>
    </row>
    <row r="80" spans="1:8" ht="9.75" customHeight="1">
      <c r="A80" s="153" t="s">
        <v>69</v>
      </c>
      <c r="B80" s="112"/>
      <c r="C80" s="154">
        <v>1457</v>
      </c>
      <c r="D80" s="154">
        <v>1761</v>
      </c>
      <c r="E80" s="154">
        <v>5456</v>
      </c>
      <c r="F80" s="154">
        <v>24399</v>
      </c>
      <c r="G80" s="154">
        <v>25247</v>
      </c>
      <c r="H80" s="154">
        <v>13134</v>
      </c>
    </row>
    <row r="81" spans="1:15" s="112" customFormat="1" ht="9.75" customHeight="1">
      <c r="A81" s="116" t="s">
        <v>98</v>
      </c>
      <c r="B81" s="103"/>
      <c r="C81" s="152">
        <v>374</v>
      </c>
      <c r="D81" s="152">
        <v>582</v>
      </c>
      <c r="E81" s="152">
        <v>1189</v>
      </c>
      <c r="F81" s="152">
        <v>2724</v>
      </c>
      <c r="G81" s="152">
        <v>3214</v>
      </c>
      <c r="H81" s="152">
        <v>1837</v>
      </c>
      <c r="O81" s="103"/>
    </row>
    <row r="82" spans="1:8" ht="9.75" customHeight="1">
      <c r="A82" s="116" t="s">
        <v>70</v>
      </c>
      <c r="C82" s="152">
        <v>94</v>
      </c>
      <c r="D82" s="152">
        <v>517</v>
      </c>
      <c r="E82" s="152">
        <v>1511</v>
      </c>
      <c r="F82" s="152">
        <v>3197</v>
      </c>
      <c r="G82" s="152">
        <v>3833</v>
      </c>
      <c r="H82" s="152">
        <v>1648</v>
      </c>
    </row>
    <row r="83" spans="1:8" ht="9.75" customHeight="1">
      <c r="A83" s="116" t="s">
        <v>71</v>
      </c>
      <c r="C83" s="152">
        <v>5000</v>
      </c>
      <c r="D83" s="152">
        <v>4000</v>
      </c>
      <c r="E83" s="273" t="s">
        <v>85</v>
      </c>
      <c r="F83" s="273" t="s">
        <v>85</v>
      </c>
      <c r="G83" s="273" t="s">
        <v>85</v>
      </c>
      <c r="H83" s="273" t="s">
        <v>85</v>
      </c>
    </row>
    <row r="84" spans="1:8" ht="9.75" customHeight="1">
      <c r="A84" s="116" t="s">
        <v>212</v>
      </c>
      <c r="C84" s="152">
        <v>1345</v>
      </c>
      <c r="D84" s="152">
        <v>1310</v>
      </c>
      <c r="E84" s="152">
        <v>3890</v>
      </c>
      <c r="F84" s="152">
        <v>10997</v>
      </c>
      <c r="G84" s="152">
        <v>17742</v>
      </c>
      <c r="H84" s="152">
        <v>7252</v>
      </c>
    </row>
    <row r="85" spans="1:15" s="112" customFormat="1" ht="9.75" customHeight="1">
      <c r="A85" s="153" t="s">
        <v>73</v>
      </c>
      <c r="C85" s="154">
        <v>6813</v>
      </c>
      <c r="D85" s="154">
        <v>6409</v>
      </c>
      <c r="E85" s="154">
        <v>6590</v>
      </c>
      <c r="F85" s="154">
        <v>16918</v>
      </c>
      <c r="G85" s="154">
        <v>24789</v>
      </c>
      <c r="H85" s="154">
        <v>10737</v>
      </c>
      <c r="O85" s="103"/>
    </row>
    <row r="86" spans="1:8" ht="9.75" customHeight="1">
      <c r="A86" s="116" t="s">
        <v>74</v>
      </c>
      <c r="C86" s="152">
        <v>1622</v>
      </c>
      <c r="D86" s="152">
        <v>1743</v>
      </c>
      <c r="E86" s="152">
        <v>4113</v>
      </c>
      <c r="F86" s="152">
        <v>10765</v>
      </c>
      <c r="G86" s="152">
        <v>13440</v>
      </c>
      <c r="H86" s="152">
        <v>7801</v>
      </c>
    </row>
    <row r="87" spans="1:8" ht="9.75" customHeight="1">
      <c r="A87" s="116" t="s">
        <v>99</v>
      </c>
      <c r="C87" s="152">
        <v>890</v>
      </c>
      <c r="D87" s="152">
        <v>675</v>
      </c>
      <c r="E87" s="152">
        <v>2107</v>
      </c>
      <c r="F87" s="152">
        <v>11970</v>
      </c>
      <c r="G87" s="152">
        <v>11873</v>
      </c>
      <c r="H87" s="152">
        <v>2802</v>
      </c>
    </row>
    <row r="88" spans="1:15" s="112" customFormat="1" ht="9.75" customHeight="1">
      <c r="A88" s="153" t="s">
        <v>76</v>
      </c>
      <c r="C88" s="154">
        <v>2512</v>
      </c>
      <c r="D88" s="154">
        <v>2418</v>
      </c>
      <c r="E88" s="154">
        <v>6220</v>
      </c>
      <c r="F88" s="154">
        <v>22735</v>
      </c>
      <c r="G88" s="154">
        <v>25313</v>
      </c>
      <c r="H88" s="154">
        <v>10603</v>
      </c>
      <c r="O88" s="103"/>
    </row>
    <row r="89" spans="1:15" s="112" customFormat="1" ht="9.75" customHeight="1">
      <c r="A89" s="153" t="s">
        <v>77</v>
      </c>
      <c r="C89" s="154">
        <v>607863</v>
      </c>
      <c r="D89" s="154">
        <v>755005</v>
      </c>
      <c r="E89" s="154">
        <v>1507586</v>
      </c>
      <c r="F89" s="154">
        <v>2209613</v>
      </c>
      <c r="G89" s="154">
        <v>2024403</v>
      </c>
      <c r="H89" s="154">
        <v>1568731</v>
      </c>
      <c r="O89" s="103"/>
    </row>
    <row r="90" spans="1:8" ht="9.75" customHeight="1">
      <c r="A90" s="153" t="s">
        <v>78</v>
      </c>
      <c r="C90" s="154">
        <v>204407</v>
      </c>
      <c r="D90" s="154">
        <v>145752</v>
      </c>
      <c r="E90" s="154">
        <v>295448</v>
      </c>
      <c r="F90" s="154">
        <v>492194</v>
      </c>
      <c r="G90" s="154">
        <v>455593</v>
      </c>
      <c r="H90" s="154">
        <v>325241</v>
      </c>
    </row>
    <row r="91" spans="1:8" ht="9.75" customHeight="1">
      <c r="A91" s="153" t="s">
        <v>79</v>
      </c>
      <c r="C91" s="154">
        <v>282334</v>
      </c>
      <c r="D91" s="154">
        <v>447832</v>
      </c>
      <c r="E91" s="154">
        <v>812028</v>
      </c>
      <c r="F91" s="154">
        <v>1227468</v>
      </c>
      <c r="G91" s="154">
        <v>1062620</v>
      </c>
      <c r="H91" s="154">
        <v>994352</v>
      </c>
    </row>
    <row r="92" spans="1:8" ht="9.75" customHeight="1">
      <c r="A92" s="153" t="s">
        <v>80</v>
      </c>
      <c r="C92" s="154">
        <v>121122</v>
      </c>
      <c r="D92" s="154">
        <v>161421</v>
      </c>
      <c r="E92" s="154">
        <v>400110</v>
      </c>
      <c r="F92" s="154">
        <v>489951</v>
      </c>
      <c r="G92" s="154">
        <v>506190</v>
      </c>
      <c r="H92" s="154">
        <v>249138</v>
      </c>
    </row>
    <row r="93" spans="1:8" ht="9" customHeight="1">
      <c r="A93" s="124"/>
      <c r="B93" s="99"/>
      <c r="C93" s="157"/>
      <c r="D93" s="157"/>
      <c r="E93" s="157"/>
      <c r="F93" s="157"/>
      <c r="G93" s="157"/>
      <c r="H93" s="157"/>
    </row>
    <row r="94" ht="8.25">
      <c r="A94" s="116"/>
    </row>
    <row r="95" ht="8.25">
      <c r="A95" s="116"/>
    </row>
    <row r="96" ht="8.25">
      <c r="A96" s="116"/>
    </row>
    <row r="97" ht="8.25">
      <c r="A97" s="116"/>
    </row>
    <row r="98" ht="8.25">
      <c r="A98" s="116"/>
    </row>
    <row r="99" ht="8.25">
      <c r="A99" s="116"/>
    </row>
    <row r="100" ht="8.25">
      <c r="A100" s="116"/>
    </row>
    <row r="101" ht="8.25">
      <c r="A101" s="116"/>
    </row>
    <row r="102" ht="8.25">
      <c r="A102" s="116"/>
    </row>
    <row r="103" ht="8.25">
      <c r="A103" s="116"/>
    </row>
    <row r="104" ht="8.25">
      <c r="A104" s="116"/>
    </row>
    <row r="105" ht="8.25">
      <c r="A105" s="116"/>
    </row>
    <row r="106" ht="8.25">
      <c r="A106" s="116"/>
    </row>
    <row r="107" ht="8.25">
      <c r="A107" s="116"/>
    </row>
    <row r="108" ht="8.25">
      <c r="A108" s="116"/>
    </row>
    <row r="109" ht="8.25">
      <c r="A109" s="116"/>
    </row>
    <row r="110" ht="8.25">
      <c r="A110" s="116"/>
    </row>
    <row r="111" ht="8.25">
      <c r="A111" s="116"/>
    </row>
    <row r="112" ht="8.25">
      <c r="A112" s="116"/>
    </row>
    <row r="113" ht="8.25">
      <c r="A113" s="116"/>
    </row>
    <row r="114" ht="8.25">
      <c r="A114" s="116"/>
    </row>
    <row r="115" ht="8.25">
      <c r="A115" s="116"/>
    </row>
    <row r="116" ht="8.25">
      <c r="A116" s="116"/>
    </row>
    <row r="117" ht="8.25">
      <c r="A117" s="116"/>
    </row>
    <row r="118" ht="8.25">
      <c r="A118" s="116"/>
    </row>
    <row r="119" ht="8.25">
      <c r="A119" s="116"/>
    </row>
    <row r="120" ht="8.25">
      <c r="A120" s="116"/>
    </row>
    <row r="121" ht="8.25">
      <c r="A121" s="116"/>
    </row>
    <row r="122" ht="8.25">
      <c r="A122" s="116"/>
    </row>
    <row r="123" ht="8.25">
      <c r="A123" s="116"/>
    </row>
    <row r="124" ht="8.25">
      <c r="A124" s="116"/>
    </row>
    <row r="125" ht="8.25">
      <c r="A125" s="116"/>
    </row>
    <row r="126" ht="8.25">
      <c r="A126" s="116"/>
    </row>
    <row r="127" ht="8.25">
      <c r="A127" s="116"/>
    </row>
    <row r="128" ht="8.25">
      <c r="A128" s="116"/>
    </row>
    <row r="129" ht="8.25">
      <c r="A129" s="116"/>
    </row>
    <row r="130" ht="8.25">
      <c r="A130" s="116"/>
    </row>
    <row r="131" ht="8.25">
      <c r="A131" s="116"/>
    </row>
    <row r="132" ht="8.25">
      <c r="A132" s="116"/>
    </row>
    <row r="133" ht="8.25">
      <c r="A133" s="116"/>
    </row>
    <row r="134" ht="8.25">
      <c r="A134" s="116"/>
    </row>
    <row r="135" ht="8.25">
      <c r="A135" s="116"/>
    </row>
    <row r="136" ht="8.25">
      <c r="A136" s="116"/>
    </row>
    <row r="137" ht="8.25">
      <c r="A137" s="116"/>
    </row>
    <row r="138" ht="8.25">
      <c r="A138" s="116"/>
    </row>
    <row r="139" ht="8.25">
      <c r="A139" s="116"/>
    </row>
    <row r="140" ht="8.25">
      <c r="A140" s="116"/>
    </row>
    <row r="141" ht="8.25">
      <c r="A141" s="116"/>
    </row>
    <row r="142" ht="8.25">
      <c r="A142" s="116"/>
    </row>
    <row r="143" ht="8.25">
      <c r="A143" s="116"/>
    </row>
    <row r="144" ht="8.25">
      <c r="A144" s="116"/>
    </row>
    <row r="145" ht="8.25">
      <c r="A145" s="116"/>
    </row>
    <row r="146" ht="8.25">
      <c r="A146" s="116"/>
    </row>
    <row r="147" ht="8.25">
      <c r="A147" s="116"/>
    </row>
    <row r="148" ht="8.25">
      <c r="A148" s="116"/>
    </row>
    <row r="149" ht="8.25">
      <c r="A149" s="116"/>
    </row>
    <row r="150" ht="8.25">
      <c r="A150" s="116"/>
    </row>
    <row r="151" ht="8.25">
      <c r="A151" s="116"/>
    </row>
    <row r="152" ht="8.25">
      <c r="A152" s="116"/>
    </row>
    <row r="153" ht="8.25">
      <c r="A153" s="116"/>
    </row>
    <row r="154" ht="8.25">
      <c r="A154" s="116"/>
    </row>
    <row r="155" ht="8.25">
      <c r="A155" s="116"/>
    </row>
    <row r="156" ht="8.25">
      <c r="A156" s="116"/>
    </row>
    <row r="157" ht="8.25">
      <c r="A157" s="116"/>
    </row>
    <row r="158" ht="8.25">
      <c r="A158" s="116"/>
    </row>
    <row r="159" ht="8.25">
      <c r="A159" s="116"/>
    </row>
    <row r="160" ht="8.25">
      <c r="A160" s="116"/>
    </row>
    <row r="161" ht="8.25">
      <c r="A161" s="116"/>
    </row>
    <row r="162" ht="8.25">
      <c r="A162" s="116"/>
    </row>
    <row r="163" ht="8.25">
      <c r="A163" s="116"/>
    </row>
    <row r="164" ht="8.25">
      <c r="A164" s="116"/>
    </row>
    <row r="165" ht="8.25">
      <c r="A165" s="116"/>
    </row>
    <row r="166" ht="8.25">
      <c r="A166" s="116"/>
    </row>
    <row r="167" ht="8.25">
      <c r="A167" s="116"/>
    </row>
    <row r="168" ht="8.25">
      <c r="A168" s="116"/>
    </row>
    <row r="169" ht="8.25">
      <c r="A169" s="116"/>
    </row>
    <row r="170" ht="8.25">
      <c r="A170" s="116"/>
    </row>
    <row r="171" ht="8.25">
      <c r="A171" s="116"/>
    </row>
    <row r="172" ht="8.25">
      <c r="A172" s="116"/>
    </row>
    <row r="173" ht="8.25">
      <c r="A173" s="116"/>
    </row>
    <row r="174" ht="8.25">
      <c r="A174" s="116"/>
    </row>
    <row r="175" ht="8.25">
      <c r="A175" s="116"/>
    </row>
    <row r="176" ht="8.25">
      <c r="A176" s="116"/>
    </row>
    <row r="177" ht="8.25">
      <c r="A177" s="116"/>
    </row>
    <row r="178" ht="8.25">
      <c r="A178" s="116"/>
    </row>
    <row r="179" ht="8.25">
      <c r="A179" s="116"/>
    </row>
    <row r="180" ht="8.25">
      <c r="A180" s="116"/>
    </row>
    <row r="181" ht="8.25">
      <c r="A181" s="116"/>
    </row>
    <row r="182" ht="8.25">
      <c r="A182" s="116"/>
    </row>
    <row r="183" ht="8.25">
      <c r="A183" s="116"/>
    </row>
    <row r="184" ht="8.25">
      <c r="A184" s="116"/>
    </row>
    <row r="185" ht="8.25">
      <c r="A185" s="116"/>
    </row>
    <row r="186" ht="8.25">
      <c r="A186" s="116"/>
    </row>
    <row r="187" ht="8.25">
      <c r="A187" s="116"/>
    </row>
    <row r="188" ht="8.25">
      <c r="A188" s="116"/>
    </row>
    <row r="189" ht="8.25">
      <c r="A189" s="116"/>
    </row>
    <row r="190" ht="8.25">
      <c r="A190" s="116"/>
    </row>
    <row r="191" ht="8.25">
      <c r="A191" s="116"/>
    </row>
    <row r="192" ht="8.25">
      <c r="A192" s="116"/>
    </row>
    <row r="193" ht="8.25">
      <c r="A193" s="116"/>
    </row>
    <row r="194" ht="8.25">
      <c r="A194" s="116"/>
    </row>
    <row r="195" ht="8.25">
      <c r="A195" s="116"/>
    </row>
    <row r="196" ht="8.25">
      <c r="A196" s="116"/>
    </row>
    <row r="197" ht="8.25">
      <c r="A197" s="116"/>
    </row>
    <row r="198" ht="8.25">
      <c r="A198" s="116"/>
    </row>
    <row r="199" ht="8.25">
      <c r="A199" s="116"/>
    </row>
    <row r="200" ht="8.25">
      <c r="A200" s="116"/>
    </row>
    <row r="201" ht="8.25">
      <c r="A201" s="116"/>
    </row>
    <row r="202" ht="8.25">
      <c r="A202" s="116"/>
    </row>
    <row r="203" ht="8.25">
      <c r="A203" s="116"/>
    </row>
    <row r="204" ht="8.25">
      <c r="A204" s="116"/>
    </row>
    <row r="205" ht="8.25">
      <c r="A205" s="116"/>
    </row>
    <row r="206" ht="8.25">
      <c r="A206" s="116"/>
    </row>
    <row r="207" ht="8.25">
      <c r="A207" s="116"/>
    </row>
    <row r="208" ht="8.25">
      <c r="A208" s="116"/>
    </row>
    <row r="209" ht="8.25">
      <c r="A209" s="116"/>
    </row>
    <row r="210" ht="8.25">
      <c r="A210" s="116"/>
    </row>
    <row r="211" ht="8.25">
      <c r="A211" s="116"/>
    </row>
    <row r="212" ht="8.25">
      <c r="A212" s="116"/>
    </row>
    <row r="213" ht="8.25">
      <c r="A213" s="116"/>
    </row>
    <row r="214" ht="8.25">
      <c r="A214" s="116"/>
    </row>
    <row r="215" ht="8.25">
      <c r="A215" s="116"/>
    </row>
  </sheetData>
  <printOptions horizontalCentered="1"/>
  <pageMargins left="1.1811023622047245" right="1.1811023622047245" top="1.1811023622047245" bottom="1.5748031496062993" header="0" footer="1.2598425196850394"/>
  <pageSetup firstPageNumber="28" useFirstPageNumber="1" horizontalDpi="240" verticalDpi="240" orientation="portrait" paperSize="9" r:id="rId2"/>
  <headerFooter alignWithMargins="0">
    <oddFooter>&amp;C&amp;9 30</oddFooter>
  </headerFooter>
  <rowBreaks count="1" manualBreakCount="1">
    <brk id="6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17"/>
  <sheetViews>
    <sheetView showGridLines="0" view="pageBreakPreview" zoomScaleSheetLayoutView="100" workbookViewId="0" topLeftCell="A1">
      <selection activeCell="G20" sqref="G20"/>
    </sheetView>
  </sheetViews>
  <sheetFormatPr defaultColWidth="9.140625" defaultRowHeight="12.75"/>
  <cols>
    <col min="1" max="1" width="20.8515625" style="103" customWidth="1"/>
    <col min="2" max="7" width="7.8515625" style="103" customWidth="1"/>
    <col min="8" max="8" width="8.57421875" style="103" customWidth="1"/>
    <col min="9" max="9" width="8.7109375" style="103" customWidth="1"/>
    <col min="10" max="10" width="11.57421875" style="103" customWidth="1"/>
    <col min="11" max="13" width="9.140625" style="103" customWidth="1"/>
    <col min="14" max="14" width="10.421875" style="103" customWidth="1"/>
    <col min="15" max="16384" width="9.140625" style="103" customWidth="1"/>
  </cols>
  <sheetData>
    <row r="1" ht="7.5" customHeight="1"/>
    <row r="2" spans="1:12" ht="12" customHeight="1">
      <c r="A2" s="143" t="s">
        <v>185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" customHeight="1">
      <c r="A3" s="145" t="s">
        <v>176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6" customHeight="1">
      <c r="A4" s="119"/>
    </row>
    <row r="5" spans="1:8" s="128" customFormat="1" ht="12.75" customHeight="1">
      <c r="A5" s="146" t="s">
        <v>106</v>
      </c>
      <c r="B5" s="147" t="s">
        <v>115</v>
      </c>
      <c r="C5" s="147" t="s">
        <v>116</v>
      </c>
      <c r="D5" s="147" t="s">
        <v>117</v>
      </c>
      <c r="E5" s="147" t="s">
        <v>118</v>
      </c>
      <c r="F5" s="147" t="s">
        <v>119</v>
      </c>
      <c r="G5" s="147" t="s">
        <v>120</v>
      </c>
      <c r="H5" s="147" t="s">
        <v>1</v>
      </c>
    </row>
    <row r="6" spans="1:8" s="128" customFormat="1" ht="12.75" customHeight="1">
      <c r="A6" s="148" t="s">
        <v>113</v>
      </c>
      <c r="B6" s="129"/>
      <c r="C6" s="129"/>
      <c r="D6" s="129"/>
      <c r="E6" s="129"/>
      <c r="F6" s="129"/>
      <c r="G6" s="129"/>
      <c r="H6" s="129"/>
    </row>
    <row r="7" spans="1:8" s="133" customFormat="1" ht="6" customHeight="1">
      <c r="A7" s="158"/>
      <c r="B7" s="47"/>
      <c r="C7" s="47"/>
      <c r="D7" s="47"/>
      <c r="E7" s="47"/>
      <c r="F7" s="47"/>
      <c r="G7" s="47"/>
      <c r="H7" s="47"/>
    </row>
    <row r="8" spans="1:8" ht="9.75" customHeight="1">
      <c r="A8" s="116" t="s">
        <v>88</v>
      </c>
      <c r="B8" s="310">
        <v>731</v>
      </c>
      <c r="C8" s="306">
        <v>1313</v>
      </c>
      <c r="D8" s="306">
        <v>746</v>
      </c>
      <c r="E8" s="306">
        <v>610</v>
      </c>
      <c r="F8" s="306">
        <v>433</v>
      </c>
      <c r="G8" s="306">
        <v>99</v>
      </c>
      <c r="H8" s="306">
        <v>8558</v>
      </c>
    </row>
    <row r="9" spans="1:8" ht="9.75" customHeight="1">
      <c r="A9" s="116" t="s">
        <v>89</v>
      </c>
      <c r="B9" s="306">
        <v>450</v>
      </c>
      <c r="C9" s="306">
        <v>1200</v>
      </c>
      <c r="D9" s="306">
        <v>1800</v>
      </c>
      <c r="E9" s="306">
        <v>1650</v>
      </c>
      <c r="F9" s="306">
        <v>400</v>
      </c>
      <c r="G9" s="306">
        <v>150</v>
      </c>
      <c r="H9" s="306">
        <v>10550</v>
      </c>
    </row>
    <row r="10" spans="1:8" ht="9.75" customHeight="1">
      <c r="A10" s="116" t="s">
        <v>90</v>
      </c>
      <c r="B10" s="306">
        <v>8372</v>
      </c>
      <c r="C10" s="306">
        <v>7698</v>
      </c>
      <c r="D10" s="306">
        <v>11661</v>
      </c>
      <c r="E10" s="306">
        <v>7290</v>
      </c>
      <c r="F10" s="306">
        <v>3241</v>
      </c>
      <c r="G10" s="306">
        <v>1382</v>
      </c>
      <c r="H10" s="306">
        <v>93563</v>
      </c>
    </row>
    <row r="11" spans="1:8" ht="9.75" customHeight="1">
      <c r="A11" s="116" t="s">
        <v>84</v>
      </c>
      <c r="B11" s="306">
        <v>18416</v>
      </c>
      <c r="C11" s="306">
        <v>23954</v>
      </c>
      <c r="D11" s="306">
        <v>22691</v>
      </c>
      <c r="E11" s="306">
        <v>18367</v>
      </c>
      <c r="F11" s="306">
        <v>5059</v>
      </c>
      <c r="G11" s="306">
        <v>6082</v>
      </c>
      <c r="H11" s="306">
        <v>179950</v>
      </c>
    </row>
    <row r="12" spans="1:8" ht="9.75" customHeight="1">
      <c r="A12" s="153" t="s">
        <v>83</v>
      </c>
      <c r="B12" s="307">
        <v>27969</v>
      </c>
      <c r="C12" s="307">
        <v>34165</v>
      </c>
      <c r="D12" s="307">
        <v>36898</v>
      </c>
      <c r="E12" s="307">
        <v>27917</v>
      </c>
      <c r="F12" s="307">
        <v>9133</v>
      </c>
      <c r="G12" s="307">
        <v>7713</v>
      </c>
      <c r="H12" s="307">
        <v>292621</v>
      </c>
    </row>
    <row r="13" spans="1:8" ht="9.75" customHeight="1">
      <c r="A13" s="116" t="s">
        <v>4</v>
      </c>
      <c r="B13" s="306">
        <v>54505</v>
      </c>
      <c r="C13" s="306">
        <v>71185</v>
      </c>
      <c r="D13" s="306">
        <v>64579</v>
      </c>
      <c r="E13" s="306">
        <v>29459</v>
      </c>
      <c r="F13" s="306">
        <v>9001</v>
      </c>
      <c r="G13" s="306">
        <v>5040</v>
      </c>
      <c r="H13" s="306">
        <v>443706</v>
      </c>
    </row>
    <row r="14" spans="1:8" ht="9.75" customHeight="1">
      <c r="A14" s="116" t="s">
        <v>6</v>
      </c>
      <c r="B14" s="306">
        <v>1832</v>
      </c>
      <c r="C14" s="306">
        <v>75</v>
      </c>
      <c r="D14" s="306">
        <v>193</v>
      </c>
      <c r="E14" s="306">
        <v>374</v>
      </c>
      <c r="F14" s="306">
        <v>85</v>
      </c>
      <c r="G14" s="306">
        <v>112</v>
      </c>
      <c r="H14" s="306">
        <v>3585</v>
      </c>
    </row>
    <row r="15" spans="1:8" ht="9.75" customHeight="1">
      <c r="A15" s="116" t="s">
        <v>91</v>
      </c>
      <c r="B15" s="306">
        <v>839</v>
      </c>
      <c r="C15" s="306">
        <v>1222</v>
      </c>
      <c r="D15" s="306">
        <v>623</v>
      </c>
      <c r="E15" s="306">
        <v>241</v>
      </c>
      <c r="F15" s="306">
        <v>277</v>
      </c>
      <c r="G15" s="306">
        <v>129</v>
      </c>
      <c r="H15" s="306">
        <v>4946</v>
      </c>
    </row>
    <row r="16" spans="1:8" ht="9.75" customHeight="1">
      <c r="A16" s="116" t="s">
        <v>92</v>
      </c>
      <c r="B16" s="306">
        <v>767</v>
      </c>
      <c r="C16" s="306">
        <v>854</v>
      </c>
      <c r="D16" s="306">
        <v>1066</v>
      </c>
      <c r="E16" s="306">
        <v>1118</v>
      </c>
      <c r="F16" s="306">
        <v>381</v>
      </c>
      <c r="G16" s="306">
        <v>188</v>
      </c>
      <c r="H16" s="306">
        <v>11845</v>
      </c>
    </row>
    <row r="17" spans="1:8" ht="9.75" customHeight="1">
      <c r="A17" s="153" t="s">
        <v>7</v>
      </c>
      <c r="B17" s="307">
        <v>57943</v>
      </c>
      <c r="C17" s="307">
        <v>73336</v>
      </c>
      <c r="D17" s="307">
        <v>66461</v>
      </c>
      <c r="E17" s="307">
        <v>31192</v>
      </c>
      <c r="F17" s="307">
        <v>9744</v>
      </c>
      <c r="G17" s="307">
        <v>5469</v>
      </c>
      <c r="H17" s="307">
        <v>464082</v>
      </c>
    </row>
    <row r="18" spans="1:8" ht="9.75" customHeight="1">
      <c r="A18" s="116" t="s">
        <v>210</v>
      </c>
      <c r="B18" s="306">
        <v>103</v>
      </c>
      <c r="C18" s="306">
        <v>89</v>
      </c>
      <c r="D18" s="306">
        <v>70</v>
      </c>
      <c r="E18" s="306">
        <v>30</v>
      </c>
      <c r="F18" s="306">
        <v>30</v>
      </c>
      <c r="G18" s="309">
        <v>0</v>
      </c>
      <c r="H18" s="306">
        <v>526</v>
      </c>
    </row>
    <row r="19" spans="1:8" ht="9.75" customHeight="1">
      <c r="A19" s="153" t="s">
        <v>93</v>
      </c>
      <c r="B19" s="307">
        <v>103</v>
      </c>
      <c r="C19" s="307">
        <v>89</v>
      </c>
      <c r="D19" s="307">
        <v>70</v>
      </c>
      <c r="E19" s="307">
        <v>30</v>
      </c>
      <c r="F19" s="307">
        <v>30</v>
      </c>
      <c r="G19" s="309">
        <v>0</v>
      </c>
      <c r="H19" s="307">
        <v>526</v>
      </c>
    </row>
    <row r="20" spans="1:8" ht="9.75" customHeight="1">
      <c r="A20" s="116" t="s">
        <v>94</v>
      </c>
      <c r="B20" s="306">
        <v>790</v>
      </c>
      <c r="C20" s="306">
        <v>950</v>
      </c>
      <c r="D20" s="306">
        <v>592</v>
      </c>
      <c r="E20" s="306">
        <v>601</v>
      </c>
      <c r="F20" s="306">
        <v>259</v>
      </c>
      <c r="G20" s="306">
        <v>255</v>
      </c>
      <c r="H20" s="306">
        <v>7389</v>
      </c>
    </row>
    <row r="21" spans="1:8" ht="9.75" customHeight="1">
      <c r="A21" s="116" t="s">
        <v>12</v>
      </c>
      <c r="B21" s="306">
        <v>15180</v>
      </c>
      <c r="C21" s="306">
        <v>20301</v>
      </c>
      <c r="D21" s="306">
        <v>22961</v>
      </c>
      <c r="E21" s="306">
        <v>13945</v>
      </c>
      <c r="F21" s="306">
        <v>5134</v>
      </c>
      <c r="G21" s="306">
        <v>3448</v>
      </c>
      <c r="H21" s="306">
        <v>201718</v>
      </c>
    </row>
    <row r="22" spans="1:8" ht="9.75" customHeight="1">
      <c r="A22" s="116" t="s">
        <v>95</v>
      </c>
      <c r="B22" s="306">
        <v>13</v>
      </c>
      <c r="C22" s="306">
        <v>25</v>
      </c>
      <c r="D22" s="306">
        <v>54</v>
      </c>
      <c r="E22" s="306">
        <v>135</v>
      </c>
      <c r="F22" s="306">
        <v>80</v>
      </c>
      <c r="G22" s="306">
        <v>5</v>
      </c>
      <c r="H22" s="306">
        <v>692</v>
      </c>
    </row>
    <row r="23" spans="1:8" ht="9.75" customHeight="1">
      <c r="A23" s="153" t="s">
        <v>13</v>
      </c>
      <c r="B23" s="307">
        <v>15983</v>
      </c>
      <c r="C23" s="307">
        <v>21276</v>
      </c>
      <c r="D23" s="307">
        <v>23607</v>
      </c>
      <c r="E23" s="307">
        <v>14681</v>
      </c>
      <c r="F23" s="307">
        <v>5473</v>
      </c>
      <c r="G23" s="307">
        <v>3708</v>
      </c>
      <c r="H23" s="307">
        <v>209799</v>
      </c>
    </row>
    <row r="24" spans="1:8" ht="9.75" customHeight="1">
      <c r="A24" s="116" t="s">
        <v>8</v>
      </c>
      <c r="B24" s="306">
        <v>188470</v>
      </c>
      <c r="C24" s="306">
        <v>195150</v>
      </c>
      <c r="D24" s="306">
        <v>191031</v>
      </c>
      <c r="E24" s="306">
        <v>101322</v>
      </c>
      <c r="F24" s="306">
        <v>61707</v>
      </c>
      <c r="G24" s="306">
        <v>69891</v>
      </c>
      <c r="H24" s="306">
        <v>1892068</v>
      </c>
    </row>
    <row r="25" spans="1:8" ht="9.75" customHeight="1">
      <c r="A25" s="153" t="s">
        <v>211</v>
      </c>
      <c r="B25" s="307">
        <v>188470</v>
      </c>
      <c r="C25" s="307">
        <v>195150</v>
      </c>
      <c r="D25" s="307">
        <v>191031</v>
      </c>
      <c r="E25" s="307">
        <v>101322</v>
      </c>
      <c r="F25" s="307">
        <v>61707</v>
      </c>
      <c r="G25" s="307">
        <v>69891</v>
      </c>
      <c r="H25" s="307">
        <v>1892068</v>
      </c>
    </row>
    <row r="26" spans="1:8" ht="9.75" customHeight="1">
      <c r="A26" s="116" t="s">
        <v>14</v>
      </c>
      <c r="B26" s="306">
        <v>1985</v>
      </c>
      <c r="C26" s="306">
        <v>2923</v>
      </c>
      <c r="D26" s="306">
        <v>3378</v>
      </c>
      <c r="E26" s="306">
        <v>2274</v>
      </c>
      <c r="F26" s="306">
        <v>1579</v>
      </c>
      <c r="G26" s="306">
        <v>907</v>
      </c>
      <c r="H26" s="306">
        <v>36924</v>
      </c>
    </row>
    <row r="27" spans="1:8" ht="9.75" customHeight="1">
      <c r="A27" s="116" t="s">
        <v>16</v>
      </c>
      <c r="B27" s="306">
        <v>340</v>
      </c>
      <c r="C27" s="306">
        <v>492</v>
      </c>
      <c r="D27" s="306">
        <v>310</v>
      </c>
      <c r="E27" s="306">
        <v>145</v>
      </c>
      <c r="F27" s="306">
        <v>113</v>
      </c>
      <c r="G27" s="306">
        <v>170</v>
      </c>
      <c r="H27" s="306">
        <v>3626</v>
      </c>
    </row>
    <row r="28" spans="1:8" ht="9.75" customHeight="1">
      <c r="A28" s="153" t="s">
        <v>17</v>
      </c>
      <c r="B28" s="307">
        <v>2325</v>
      </c>
      <c r="C28" s="307">
        <v>3415</v>
      </c>
      <c r="D28" s="307">
        <v>3688</v>
      </c>
      <c r="E28" s="307">
        <v>2419</v>
      </c>
      <c r="F28" s="307">
        <v>1692</v>
      </c>
      <c r="G28" s="307">
        <v>1077</v>
      </c>
      <c r="H28" s="307">
        <v>40550</v>
      </c>
    </row>
    <row r="29" spans="1:8" ht="9.75" customHeight="1">
      <c r="A29" s="116" t="s">
        <v>22</v>
      </c>
      <c r="B29" s="306">
        <v>5567</v>
      </c>
      <c r="C29" s="306">
        <v>6712</v>
      </c>
      <c r="D29" s="306">
        <v>10075</v>
      </c>
      <c r="E29" s="306">
        <v>6232</v>
      </c>
      <c r="F29" s="306">
        <v>3545</v>
      </c>
      <c r="G29" s="306">
        <v>3742</v>
      </c>
      <c r="H29" s="306">
        <v>89413</v>
      </c>
    </row>
    <row r="30" spans="1:8" ht="9.75" customHeight="1">
      <c r="A30" s="116" t="s">
        <v>96</v>
      </c>
      <c r="B30" s="306">
        <v>928</v>
      </c>
      <c r="C30" s="306">
        <v>1054</v>
      </c>
      <c r="D30" s="306">
        <v>766</v>
      </c>
      <c r="E30" s="306">
        <v>800</v>
      </c>
      <c r="F30" s="306">
        <v>387</v>
      </c>
      <c r="G30" s="306">
        <v>149</v>
      </c>
      <c r="H30" s="306">
        <v>9169</v>
      </c>
    </row>
    <row r="31" spans="1:8" ht="9.75" customHeight="1">
      <c r="A31" s="116" t="s">
        <v>23</v>
      </c>
      <c r="B31" s="306">
        <v>29155</v>
      </c>
      <c r="C31" s="306">
        <v>35905</v>
      </c>
      <c r="D31" s="306">
        <v>38899</v>
      </c>
      <c r="E31" s="306">
        <v>22408</v>
      </c>
      <c r="F31" s="306">
        <v>9561</v>
      </c>
      <c r="G31" s="306">
        <v>8974</v>
      </c>
      <c r="H31" s="306">
        <v>400443</v>
      </c>
    </row>
    <row r="32" spans="1:8" ht="9.75" customHeight="1">
      <c r="A32" s="153" t="s">
        <v>104</v>
      </c>
      <c r="B32" s="307">
        <v>35650</v>
      </c>
      <c r="C32" s="307">
        <v>43671</v>
      </c>
      <c r="D32" s="308">
        <v>49740</v>
      </c>
      <c r="E32" s="307">
        <v>29440</v>
      </c>
      <c r="F32" s="307">
        <v>13493</v>
      </c>
      <c r="G32" s="307">
        <v>12865</v>
      </c>
      <c r="H32" s="307">
        <v>499025</v>
      </c>
    </row>
    <row r="33" spans="1:8" ht="9.75" customHeight="1">
      <c r="A33" s="116" t="s">
        <v>26</v>
      </c>
      <c r="B33" s="306">
        <v>10570</v>
      </c>
      <c r="C33" s="306">
        <v>13134</v>
      </c>
      <c r="D33" s="306">
        <v>12596</v>
      </c>
      <c r="E33" s="306">
        <v>10600</v>
      </c>
      <c r="F33" s="306">
        <v>6142</v>
      </c>
      <c r="G33" s="306">
        <v>5115</v>
      </c>
      <c r="H33" s="306">
        <v>90253</v>
      </c>
    </row>
    <row r="34" spans="1:8" ht="9.75" customHeight="1">
      <c r="A34" s="116" t="s">
        <v>27</v>
      </c>
      <c r="B34" s="306">
        <v>106776</v>
      </c>
      <c r="C34" s="306">
        <v>113463</v>
      </c>
      <c r="D34" s="306">
        <v>116895</v>
      </c>
      <c r="E34" s="306">
        <v>89132</v>
      </c>
      <c r="F34" s="306">
        <v>38384</v>
      </c>
      <c r="G34" s="306">
        <v>42690</v>
      </c>
      <c r="H34" s="306">
        <v>1061472</v>
      </c>
    </row>
    <row r="35" spans="1:8" ht="9.75" customHeight="1">
      <c r="A35" s="116" t="s">
        <v>28</v>
      </c>
      <c r="B35" s="306">
        <v>10145</v>
      </c>
      <c r="C35" s="306">
        <v>12746</v>
      </c>
      <c r="D35" s="306">
        <v>6688</v>
      </c>
      <c r="E35" s="306">
        <v>3252</v>
      </c>
      <c r="F35" s="306">
        <v>769</v>
      </c>
      <c r="G35" s="306">
        <v>783</v>
      </c>
      <c r="H35" s="306">
        <v>65287</v>
      </c>
    </row>
    <row r="36" spans="1:8" ht="9.75" customHeight="1">
      <c r="A36" s="116" t="s">
        <v>29</v>
      </c>
      <c r="B36" s="306">
        <v>8774</v>
      </c>
      <c r="C36" s="306">
        <v>10588</v>
      </c>
      <c r="D36" s="306">
        <v>5209</v>
      </c>
      <c r="E36" s="306">
        <v>2731</v>
      </c>
      <c r="F36" s="306">
        <v>402</v>
      </c>
      <c r="G36" s="306">
        <v>670</v>
      </c>
      <c r="H36" s="306">
        <v>65839</v>
      </c>
    </row>
    <row r="37" spans="1:8" ht="9.75" customHeight="1">
      <c r="A37" s="116" t="s">
        <v>31</v>
      </c>
      <c r="B37" s="306">
        <v>1412</v>
      </c>
      <c r="C37" s="306">
        <v>2296</v>
      </c>
      <c r="D37" s="306">
        <v>1790</v>
      </c>
      <c r="E37" s="306">
        <v>1317</v>
      </c>
      <c r="F37" s="306">
        <v>874</v>
      </c>
      <c r="G37" s="306">
        <v>1071</v>
      </c>
      <c r="H37" s="306">
        <v>23513</v>
      </c>
    </row>
    <row r="38" spans="1:8" ht="9.75" customHeight="1">
      <c r="A38" s="116" t="s">
        <v>32</v>
      </c>
      <c r="B38" s="306">
        <v>962</v>
      </c>
      <c r="C38" s="306">
        <v>931</v>
      </c>
      <c r="D38" s="306">
        <v>858</v>
      </c>
      <c r="E38" s="306">
        <v>766</v>
      </c>
      <c r="F38" s="306">
        <v>446</v>
      </c>
      <c r="G38" s="306">
        <v>663</v>
      </c>
      <c r="H38" s="306">
        <v>9233</v>
      </c>
    </row>
    <row r="39" spans="1:8" ht="9.75" customHeight="1">
      <c r="A39" s="116" t="s">
        <v>33</v>
      </c>
      <c r="B39" s="306">
        <v>136</v>
      </c>
      <c r="C39" s="306">
        <v>108</v>
      </c>
      <c r="D39" s="306">
        <v>60</v>
      </c>
      <c r="E39" s="306">
        <v>102</v>
      </c>
      <c r="F39" s="306">
        <v>102</v>
      </c>
      <c r="G39" s="306">
        <v>81</v>
      </c>
      <c r="H39" s="306">
        <v>2561</v>
      </c>
    </row>
    <row r="40" spans="1:8" ht="9.75" customHeight="1">
      <c r="A40" s="116" t="s">
        <v>34</v>
      </c>
      <c r="B40" s="306">
        <v>210</v>
      </c>
      <c r="C40" s="306">
        <v>460</v>
      </c>
      <c r="D40" s="306">
        <v>320</v>
      </c>
      <c r="E40" s="306">
        <v>260</v>
      </c>
      <c r="F40" s="306">
        <v>150</v>
      </c>
      <c r="G40" s="306">
        <v>100</v>
      </c>
      <c r="H40" s="306">
        <v>2600</v>
      </c>
    </row>
    <row r="41" spans="1:8" ht="9.75" customHeight="1">
      <c r="A41" s="153" t="s">
        <v>35</v>
      </c>
      <c r="B41" s="307">
        <v>138985</v>
      </c>
      <c r="C41" s="307">
        <v>153726</v>
      </c>
      <c r="D41" s="307">
        <v>144416</v>
      </c>
      <c r="E41" s="307">
        <v>108160</v>
      </c>
      <c r="F41" s="307">
        <v>47269</v>
      </c>
      <c r="G41" s="307">
        <v>51173</v>
      </c>
      <c r="H41" s="307">
        <v>1320758</v>
      </c>
    </row>
    <row r="42" spans="1:8" ht="9.75" customHeight="1">
      <c r="A42" s="116" t="s">
        <v>41</v>
      </c>
      <c r="B42" s="306">
        <v>7160</v>
      </c>
      <c r="C42" s="306">
        <v>12453</v>
      </c>
      <c r="D42" s="306">
        <v>9031</v>
      </c>
      <c r="E42" s="306">
        <v>5410</v>
      </c>
      <c r="F42" s="306">
        <v>2371</v>
      </c>
      <c r="G42" s="306">
        <v>2646</v>
      </c>
      <c r="H42" s="306">
        <v>75784</v>
      </c>
    </row>
    <row r="43" spans="1:8" ht="9.75" customHeight="1">
      <c r="A43" s="116" t="s">
        <v>42</v>
      </c>
      <c r="B43" s="306">
        <v>4898</v>
      </c>
      <c r="C43" s="306">
        <v>7111</v>
      </c>
      <c r="D43" s="306">
        <v>4790</v>
      </c>
      <c r="E43" s="306">
        <v>3662</v>
      </c>
      <c r="F43" s="306">
        <v>2096</v>
      </c>
      <c r="G43" s="306">
        <v>2497</v>
      </c>
      <c r="H43" s="306">
        <v>69696</v>
      </c>
    </row>
    <row r="44" spans="1:8" ht="9.75" customHeight="1">
      <c r="A44" s="153" t="s">
        <v>43</v>
      </c>
      <c r="B44" s="307">
        <v>12058</v>
      </c>
      <c r="C44" s="307">
        <v>19564</v>
      </c>
      <c r="D44" s="307">
        <v>13821</v>
      </c>
      <c r="E44" s="307">
        <v>9072</v>
      </c>
      <c r="F44" s="307">
        <v>4467</v>
      </c>
      <c r="G44" s="307">
        <v>5143</v>
      </c>
      <c r="H44" s="307">
        <v>145480</v>
      </c>
    </row>
    <row r="45" spans="1:8" ht="9.75" customHeight="1">
      <c r="A45" s="116" t="s">
        <v>36</v>
      </c>
      <c r="B45" s="306">
        <v>4447</v>
      </c>
      <c r="C45" s="306">
        <v>4815</v>
      </c>
      <c r="D45" s="306">
        <v>4450</v>
      </c>
      <c r="E45" s="306">
        <v>1448</v>
      </c>
      <c r="F45" s="306">
        <v>1186</v>
      </c>
      <c r="G45" s="306">
        <v>1164</v>
      </c>
      <c r="H45" s="306">
        <v>27677</v>
      </c>
    </row>
    <row r="46" spans="1:8" ht="9.75" customHeight="1">
      <c r="A46" s="116" t="s">
        <v>38</v>
      </c>
      <c r="B46" s="306">
        <v>82</v>
      </c>
      <c r="C46" s="306">
        <v>1074</v>
      </c>
      <c r="D46" s="306">
        <v>333</v>
      </c>
      <c r="E46" s="306">
        <v>116</v>
      </c>
      <c r="F46" s="306">
        <v>0</v>
      </c>
      <c r="G46" s="306">
        <v>133</v>
      </c>
      <c r="H46" s="306">
        <v>2037</v>
      </c>
    </row>
    <row r="47" spans="1:8" ht="9.75" customHeight="1">
      <c r="A47" s="116" t="s">
        <v>39</v>
      </c>
      <c r="B47" s="306">
        <v>18619</v>
      </c>
      <c r="C47" s="306">
        <v>28721</v>
      </c>
      <c r="D47" s="306">
        <v>23676</v>
      </c>
      <c r="E47" s="306">
        <v>8315</v>
      </c>
      <c r="F47" s="306">
        <v>4952</v>
      </c>
      <c r="G47" s="306">
        <v>5371</v>
      </c>
      <c r="H47" s="306">
        <v>197273</v>
      </c>
    </row>
    <row r="48" spans="1:8" ht="9.75" customHeight="1">
      <c r="A48" s="153" t="s">
        <v>40</v>
      </c>
      <c r="B48" s="307">
        <v>23148</v>
      </c>
      <c r="C48" s="307">
        <v>34610</v>
      </c>
      <c r="D48" s="307">
        <v>28459</v>
      </c>
      <c r="E48" s="307">
        <v>9879</v>
      </c>
      <c r="F48" s="307">
        <v>6138</v>
      </c>
      <c r="G48" s="307">
        <v>6668</v>
      </c>
      <c r="H48" s="307">
        <v>226987</v>
      </c>
    </row>
    <row r="49" spans="1:8" ht="9.75" customHeight="1">
      <c r="A49" s="116" t="s">
        <v>44</v>
      </c>
      <c r="B49" s="306">
        <v>33273</v>
      </c>
      <c r="C49" s="306">
        <v>134347</v>
      </c>
      <c r="D49" s="306">
        <v>72510</v>
      </c>
      <c r="E49" s="306">
        <v>84891</v>
      </c>
      <c r="F49" s="306">
        <v>12145</v>
      </c>
      <c r="G49" s="306">
        <v>8890</v>
      </c>
      <c r="H49" s="306">
        <v>710972</v>
      </c>
    </row>
    <row r="50" spans="1:8" ht="9.75" customHeight="1">
      <c r="A50" s="116" t="s">
        <v>45</v>
      </c>
      <c r="B50" s="306">
        <v>4049</v>
      </c>
      <c r="C50" s="306">
        <v>3705</v>
      </c>
      <c r="D50" s="306">
        <v>2779</v>
      </c>
      <c r="E50" s="306">
        <v>6700</v>
      </c>
      <c r="F50" s="306">
        <v>1035</v>
      </c>
      <c r="G50" s="306">
        <v>2889</v>
      </c>
      <c r="H50" s="306">
        <v>52981</v>
      </c>
    </row>
    <row r="51" spans="1:8" ht="9.75" customHeight="1">
      <c r="A51" s="116" t="s">
        <v>46</v>
      </c>
      <c r="B51" s="306">
        <v>661916</v>
      </c>
      <c r="C51" s="306">
        <v>1092823</v>
      </c>
      <c r="D51" s="306">
        <v>697060</v>
      </c>
      <c r="E51" s="306">
        <v>659488</v>
      </c>
      <c r="F51" s="306">
        <v>450928</v>
      </c>
      <c r="G51" s="306">
        <v>416695</v>
      </c>
      <c r="H51" s="306">
        <v>7402192</v>
      </c>
    </row>
    <row r="52" spans="1:8" ht="9.75" customHeight="1">
      <c r="A52" s="116" t="s">
        <v>47</v>
      </c>
      <c r="B52" s="306">
        <v>19518</v>
      </c>
      <c r="C52" s="306">
        <v>31035</v>
      </c>
      <c r="D52" s="306">
        <v>23103</v>
      </c>
      <c r="E52" s="306">
        <v>15886</v>
      </c>
      <c r="F52" s="306">
        <v>8665</v>
      </c>
      <c r="G52" s="306">
        <v>10711</v>
      </c>
      <c r="H52" s="306">
        <v>239061</v>
      </c>
    </row>
    <row r="53" spans="1:8" ht="9.75" customHeight="1">
      <c r="A53" s="153" t="s">
        <v>48</v>
      </c>
      <c r="B53" s="307">
        <v>718756</v>
      </c>
      <c r="C53" s="307">
        <v>1261910</v>
      </c>
      <c r="D53" s="307">
        <v>795452</v>
      </c>
      <c r="E53" s="307">
        <v>766965</v>
      </c>
      <c r="F53" s="307">
        <v>472773</v>
      </c>
      <c r="G53" s="307">
        <v>439185</v>
      </c>
      <c r="H53" s="307">
        <v>8405206</v>
      </c>
    </row>
    <row r="54" spans="1:8" ht="9.75" customHeight="1">
      <c r="A54" s="116" t="s">
        <v>49</v>
      </c>
      <c r="B54" s="306">
        <v>205</v>
      </c>
      <c r="C54" s="306">
        <v>195</v>
      </c>
      <c r="D54" s="306">
        <v>95</v>
      </c>
      <c r="E54" s="306">
        <v>96</v>
      </c>
      <c r="F54" s="306">
        <v>153</v>
      </c>
      <c r="G54" s="306">
        <v>95</v>
      </c>
      <c r="H54" s="306">
        <v>2043</v>
      </c>
    </row>
    <row r="55" spans="1:8" ht="9.75" customHeight="1">
      <c r="A55" s="116" t="s">
        <v>50</v>
      </c>
      <c r="B55" s="306">
        <v>2523</v>
      </c>
      <c r="C55" s="306">
        <v>1100</v>
      </c>
      <c r="D55" s="306">
        <v>550</v>
      </c>
      <c r="E55" s="306">
        <v>1000</v>
      </c>
      <c r="F55" s="306">
        <v>820</v>
      </c>
      <c r="G55" s="306">
        <v>850</v>
      </c>
      <c r="H55" s="306">
        <v>15136</v>
      </c>
    </row>
    <row r="56" spans="1:8" ht="9.75" customHeight="1">
      <c r="A56" s="116" t="s">
        <v>51</v>
      </c>
      <c r="B56" s="306">
        <v>1656</v>
      </c>
      <c r="C56" s="309">
        <v>0</v>
      </c>
      <c r="D56" s="306">
        <v>1344</v>
      </c>
      <c r="E56" s="306">
        <v>650</v>
      </c>
      <c r="F56" s="306">
        <v>1411</v>
      </c>
      <c r="G56" s="306">
        <v>690</v>
      </c>
      <c r="H56" s="306">
        <v>13441</v>
      </c>
    </row>
    <row r="57" spans="1:8" ht="9.75" customHeight="1">
      <c r="A57" s="153" t="s">
        <v>53</v>
      </c>
      <c r="B57" s="307">
        <v>4384</v>
      </c>
      <c r="C57" s="307">
        <v>1295</v>
      </c>
      <c r="D57" s="307">
        <v>1989</v>
      </c>
      <c r="E57" s="307">
        <v>1746</v>
      </c>
      <c r="F57" s="307">
        <v>2384</v>
      </c>
      <c r="G57" s="307">
        <v>1635</v>
      </c>
      <c r="H57" s="307">
        <v>30620</v>
      </c>
    </row>
    <row r="58" spans="1:8" ht="9.75" customHeight="1">
      <c r="A58" s="116" t="s">
        <v>54</v>
      </c>
      <c r="B58" s="306">
        <v>2237</v>
      </c>
      <c r="C58" s="306">
        <v>1778</v>
      </c>
      <c r="D58" s="307">
        <v>1695</v>
      </c>
      <c r="E58" s="306">
        <v>794</v>
      </c>
      <c r="F58" s="306">
        <v>850</v>
      </c>
      <c r="G58" s="306">
        <v>434</v>
      </c>
      <c r="H58" s="306">
        <v>19082</v>
      </c>
    </row>
    <row r="59" spans="1:8" ht="9.75" customHeight="1">
      <c r="A59" s="116" t="s">
        <v>55</v>
      </c>
      <c r="B59" s="306">
        <v>1560</v>
      </c>
      <c r="C59" s="306">
        <v>3866</v>
      </c>
      <c r="D59" s="306">
        <v>817</v>
      </c>
      <c r="E59" s="306">
        <v>469</v>
      </c>
      <c r="F59" s="306">
        <v>277</v>
      </c>
      <c r="G59" s="306">
        <v>293</v>
      </c>
      <c r="H59" s="306">
        <v>12738</v>
      </c>
    </row>
    <row r="60" spans="1:8" ht="9.75" customHeight="1">
      <c r="A60" s="153" t="s">
        <v>56</v>
      </c>
      <c r="B60" s="307">
        <v>3797</v>
      </c>
      <c r="C60" s="307">
        <v>5644</v>
      </c>
      <c r="D60" s="307">
        <v>2512</v>
      </c>
      <c r="E60" s="307">
        <v>1263</v>
      </c>
      <c r="F60" s="307">
        <v>1127</v>
      </c>
      <c r="G60" s="307">
        <v>727</v>
      </c>
      <c r="H60" s="307">
        <v>31820</v>
      </c>
    </row>
    <row r="61" spans="1:8" ht="6" customHeight="1">
      <c r="A61" s="124"/>
      <c r="B61" s="93"/>
      <c r="C61" s="93"/>
      <c r="D61" s="93"/>
      <c r="E61" s="93"/>
      <c r="F61" s="93"/>
      <c r="G61" s="93"/>
      <c r="H61" s="93"/>
    </row>
    <row r="63" spans="1:12" ht="12" customHeight="1">
      <c r="A63" s="143" t="s">
        <v>185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</row>
    <row r="64" spans="1:12" ht="12" customHeight="1">
      <c r="A64" s="145" t="s">
        <v>176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ht="9" customHeight="1">
      <c r="A65" s="119"/>
    </row>
    <row r="66" spans="1:8" s="128" customFormat="1" ht="12" customHeight="1">
      <c r="A66" s="146" t="s">
        <v>106</v>
      </c>
      <c r="B66" s="147" t="s">
        <v>115</v>
      </c>
      <c r="C66" s="147" t="s">
        <v>116</v>
      </c>
      <c r="D66" s="147" t="s">
        <v>117</v>
      </c>
      <c r="E66" s="147" t="s">
        <v>118</v>
      </c>
      <c r="F66" s="147" t="s">
        <v>119</v>
      </c>
      <c r="G66" s="147" t="s">
        <v>120</v>
      </c>
      <c r="H66" s="147" t="s">
        <v>1</v>
      </c>
    </row>
    <row r="67" spans="1:8" s="128" customFormat="1" ht="12" customHeight="1">
      <c r="A67" s="148" t="s">
        <v>113</v>
      </c>
      <c r="B67" s="129"/>
      <c r="C67" s="129"/>
      <c r="D67" s="129"/>
      <c r="E67" s="129"/>
      <c r="F67" s="129"/>
      <c r="G67" s="129"/>
      <c r="H67" s="129"/>
    </row>
    <row r="68" spans="1:8" s="133" customFormat="1" ht="9" customHeight="1">
      <c r="A68" s="158"/>
      <c r="B68" s="47"/>
      <c r="C68" s="47"/>
      <c r="D68" s="47"/>
      <c r="E68" s="47"/>
      <c r="F68" s="47"/>
      <c r="G68" s="47"/>
      <c r="H68" s="47"/>
    </row>
    <row r="69" spans="1:8" ht="9.75" customHeight="1">
      <c r="A69" s="116" t="s">
        <v>97</v>
      </c>
      <c r="B69" s="306">
        <v>1694</v>
      </c>
      <c r="C69" s="306">
        <v>4460</v>
      </c>
      <c r="D69" s="306">
        <v>1760</v>
      </c>
      <c r="E69" s="306">
        <v>1589</v>
      </c>
      <c r="F69" s="306">
        <v>1453</v>
      </c>
      <c r="G69" s="306">
        <v>1342</v>
      </c>
      <c r="H69" s="306">
        <v>26756</v>
      </c>
    </row>
    <row r="70" spans="1:8" ht="9.75" customHeight="1">
      <c r="A70" s="116" t="s">
        <v>58</v>
      </c>
      <c r="B70" s="306">
        <v>55341</v>
      </c>
      <c r="C70" s="306">
        <v>116881</v>
      </c>
      <c r="D70" s="306">
        <v>84332</v>
      </c>
      <c r="E70" s="306">
        <v>57842</v>
      </c>
      <c r="F70" s="306">
        <v>27898</v>
      </c>
      <c r="G70" s="306">
        <v>39049</v>
      </c>
      <c r="H70" s="306">
        <v>786745</v>
      </c>
    </row>
    <row r="71" spans="1:8" ht="9.75" customHeight="1">
      <c r="A71" s="116" t="s">
        <v>59</v>
      </c>
      <c r="B71" s="306">
        <v>111387</v>
      </c>
      <c r="C71" s="306">
        <v>147165</v>
      </c>
      <c r="D71" s="306">
        <v>103447</v>
      </c>
      <c r="E71" s="306">
        <v>82236</v>
      </c>
      <c r="F71" s="306">
        <v>49754</v>
      </c>
      <c r="G71" s="306">
        <v>65256</v>
      </c>
      <c r="H71" s="306">
        <v>1433830</v>
      </c>
    </row>
    <row r="72" spans="1:8" ht="9.75" customHeight="1">
      <c r="A72" s="116" t="s">
        <v>60</v>
      </c>
      <c r="B72" s="306">
        <v>28489</v>
      </c>
      <c r="C72" s="306">
        <v>38399</v>
      </c>
      <c r="D72" s="306">
        <v>30036</v>
      </c>
      <c r="E72" s="306">
        <v>22688</v>
      </c>
      <c r="F72" s="306">
        <v>13189</v>
      </c>
      <c r="G72" s="306">
        <v>6870</v>
      </c>
      <c r="H72" s="306">
        <v>383532</v>
      </c>
    </row>
    <row r="73" spans="1:8" ht="9.75" customHeight="1">
      <c r="A73" s="153" t="s">
        <v>61</v>
      </c>
      <c r="B73" s="307">
        <v>196911</v>
      </c>
      <c r="C73" s="307">
        <v>306905</v>
      </c>
      <c r="D73" s="307">
        <v>219575</v>
      </c>
      <c r="E73" s="307">
        <v>164355</v>
      </c>
      <c r="F73" s="307">
        <v>92294</v>
      </c>
      <c r="G73" s="307">
        <v>112517</v>
      </c>
      <c r="H73" s="307">
        <v>2630863</v>
      </c>
    </row>
    <row r="74" spans="1:8" ht="9.75" customHeight="1">
      <c r="A74" s="116" t="s">
        <v>62</v>
      </c>
      <c r="B74" s="306">
        <v>18728</v>
      </c>
      <c r="C74" s="306">
        <v>35368</v>
      </c>
      <c r="D74" s="306">
        <v>21012</v>
      </c>
      <c r="E74" s="306">
        <v>13666</v>
      </c>
      <c r="F74" s="306">
        <v>11013</v>
      </c>
      <c r="G74" s="306">
        <v>10076</v>
      </c>
      <c r="H74" s="306">
        <v>248691</v>
      </c>
    </row>
    <row r="75" spans="1:8" ht="9.75" customHeight="1">
      <c r="A75" s="116" t="s">
        <v>63</v>
      </c>
      <c r="B75" s="306">
        <v>145</v>
      </c>
      <c r="C75" s="306">
        <v>212</v>
      </c>
      <c r="D75" s="306">
        <v>238</v>
      </c>
      <c r="E75" s="306">
        <v>138</v>
      </c>
      <c r="F75" s="309">
        <v>0</v>
      </c>
      <c r="G75" s="309">
        <v>0</v>
      </c>
      <c r="H75" s="306">
        <v>3001</v>
      </c>
    </row>
    <row r="76" spans="1:8" ht="9.75" customHeight="1">
      <c r="A76" s="116" t="s">
        <v>64</v>
      </c>
      <c r="B76" s="306">
        <v>43</v>
      </c>
      <c r="C76" s="306">
        <v>233</v>
      </c>
      <c r="D76" s="306">
        <v>106</v>
      </c>
      <c r="E76" s="306">
        <v>208</v>
      </c>
      <c r="F76" s="306">
        <v>27</v>
      </c>
      <c r="G76" s="306">
        <v>42</v>
      </c>
      <c r="H76" s="306">
        <v>1741</v>
      </c>
    </row>
    <row r="77" spans="1:8" ht="9.75" customHeight="1">
      <c r="A77" s="153" t="s">
        <v>66</v>
      </c>
      <c r="B77" s="307">
        <v>18916</v>
      </c>
      <c r="C77" s="307">
        <v>35813</v>
      </c>
      <c r="D77" s="307">
        <v>21356</v>
      </c>
      <c r="E77" s="307">
        <v>14012</v>
      </c>
      <c r="F77" s="307">
        <v>11040</v>
      </c>
      <c r="G77" s="307">
        <v>10118</v>
      </c>
      <c r="H77" s="307">
        <v>253433</v>
      </c>
    </row>
    <row r="78" spans="1:8" ht="9.75" customHeight="1">
      <c r="A78" s="116" t="s">
        <v>67</v>
      </c>
      <c r="B78" s="306">
        <v>10976</v>
      </c>
      <c r="C78" s="306">
        <v>20749</v>
      </c>
      <c r="D78" s="306">
        <v>10976</v>
      </c>
      <c r="E78" s="306">
        <v>4397</v>
      </c>
      <c r="F78" s="306">
        <v>2102</v>
      </c>
      <c r="G78" s="306">
        <v>1877</v>
      </c>
      <c r="H78" s="306">
        <v>97997</v>
      </c>
    </row>
    <row r="79" spans="1:8" ht="9.75" customHeight="1">
      <c r="A79" s="116" t="s">
        <v>68</v>
      </c>
      <c r="B79" s="306">
        <v>2406</v>
      </c>
      <c r="C79" s="306">
        <v>5579</v>
      </c>
      <c r="D79" s="306">
        <v>2206</v>
      </c>
      <c r="E79" s="306">
        <v>2400</v>
      </c>
      <c r="F79" s="306">
        <v>1329</v>
      </c>
      <c r="G79" s="306">
        <v>1292</v>
      </c>
      <c r="H79" s="306">
        <v>39746</v>
      </c>
    </row>
    <row r="80" spans="1:8" ht="9.75" customHeight="1">
      <c r="A80" s="153" t="s">
        <v>69</v>
      </c>
      <c r="B80" s="307">
        <v>13382</v>
      </c>
      <c r="C80" s="307">
        <v>26328</v>
      </c>
      <c r="D80" s="307">
        <v>13182</v>
      </c>
      <c r="E80" s="307">
        <v>6797</v>
      </c>
      <c r="F80" s="307">
        <v>3431</v>
      </c>
      <c r="G80" s="307">
        <v>3169</v>
      </c>
      <c r="H80" s="307">
        <v>137743</v>
      </c>
    </row>
    <row r="81" spans="1:8" ht="9.75" customHeight="1">
      <c r="A81" s="116" t="s">
        <v>98</v>
      </c>
      <c r="B81" s="306">
        <v>2775</v>
      </c>
      <c r="C81" s="306">
        <v>5724</v>
      </c>
      <c r="D81" s="306">
        <v>2009</v>
      </c>
      <c r="E81" s="306">
        <v>1107</v>
      </c>
      <c r="F81" s="306">
        <v>1159</v>
      </c>
      <c r="G81" s="306">
        <v>886</v>
      </c>
      <c r="H81" s="306">
        <v>23580</v>
      </c>
    </row>
    <row r="82" spans="1:8" ht="9.75" customHeight="1">
      <c r="A82" s="116" t="s">
        <v>70</v>
      </c>
      <c r="B82" s="306">
        <v>2166</v>
      </c>
      <c r="C82" s="306">
        <v>3991</v>
      </c>
      <c r="D82" s="306">
        <v>1292</v>
      </c>
      <c r="E82" s="306">
        <v>853</v>
      </c>
      <c r="F82" s="306">
        <v>405</v>
      </c>
      <c r="G82" s="306">
        <v>293</v>
      </c>
      <c r="H82" s="306">
        <v>19800</v>
      </c>
    </row>
    <row r="83" spans="1:8" ht="9.75" customHeight="1">
      <c r="A83" s="116" t="s">
        <v>71</v>
      </c>
      <c r="B83" s="309">
        <v>0</v>
      </c>
      <c r="C83" s="309">
        <v>0</v>
      </c>
      <c r="D83" s="309">
        <v>0</v>
      </c>
      <c r="E83" s="309">
        <v>0</v>
      </c>
      <c r="F83" s="309">
        <v>0</v>
      </c>
      <c r="G83" s="309">
        <v>0</v>
      </c>
      <c r="H83" s="306">
        <v>9000</v>
      </c>
    </row>
    <row r="84" spans="1:8" ht="9.75" customHeight="1">
      <c r="A84" s="116" t="s">
        <v>212</v>
      </c>
      <c r="B84" s="306">
        <v>8859</v>
      </c>
      <c r="C84" s="306">
        <v>18445</v>
      </c>
      <c r="D84" s="306">
        <v>8580</v>
      </c>
      <c r="E84" s="306">
        <v>3769</v>
      </c>
      <c r="F84" s="306">
        <v>2700</v>
      </c>
      <c r="G84" s="306">
        <v>2370</v>
      </c>
      <c r="H84" s="306">
        <v>87259</v>
      </c>
    </row>
    <row r="85" spans="1:8" ht="9.75" customHeight="1">
      <c r="A85" s="153" t="s">
        <v>73</v>
      </c>
      <c r="B85" s="307">
        <v>13800</v>
      </c>
      <c r="C85" s="307">
        <v>28160</v>
      </c>
      <c r="D85" s="307">
        <v>11881</v>
      </c>
      <c r="E85" s="307">
        <v>5729</v>
      </c>
      <c r="F85" s="307">
        <v>4264</v>
      </c>
      <c r="G85" s="307">
        <v>3549</v>
      </c>
      <c r="H85" s="307">
        <v>139639</v>
      </c>
    </row>
    <row r="86" spans="1:8" ht="9.75" customHeight="1">
      <c r="A86" s="116" t="s">
        <v>74</v>
      </c>
      <c r="B86" s="306">
        <v>10650</v>
      </c>
      <c r="C86" s="306">
        <v>17149</v>
      </c>
      <c r="D86" s="306">
        <v>11376</v>
      </c>
      <c r="E86" s="306">
        <v>7356</v>
      </c>
      <c r="F86" s="306">
        <v>2316</v>
      </c>
      <c r="G86" s="306">
        <v>1836</v>
      </c>
      <c r="H86" s="306">
        <v>90167</v>
      </c>
    </row>
    <row r="87" spans="1:8" ht="9.75" customHeight="1">
      <c r="A87" s="116" t="s">
        <v>99</v>
      </c>
      <c r="B87" s="306">
        <v>2741</v>
      </c>
      <c r="C87" s="306">
        <v>5325</v>
      </c>
      <c r="D87" s="306">
        <v>4126</v>
      </c>
      <c r="E87" s="306">
        <v>1528</v>
      </c>
      <c r="F87" s="306">
        <v>451</v>
      </c>
      <c r="G87" s="306">
        <v>237</v>
      </c>
      <c r="H87" s="306">
        <v>44725</v>
      </c>
    </row>
    <row r="88" spans="1:8" ht="9.75" customHeight="1">
      <c r="A88" s="153" t="s">
        <v>76</v>
      </c>
      <c r="B88" s="307">
        <v>13391</v>
      </c>
      <c r="C88" s="307">
        <v>22474</v>
      </c>
      <c r="D88" s="307">
        <v>15502</v>
      </c>
      <c r="E88" s="307">
        <v>8884</v>
      </c>
      <c r="F88" s="307">
        <v>2767</v>
      </c>
      <c r="G88" s="307">
        <v>2073</v>
      </c>
      <c r="H88" s="307">
        <v>134892</v>
      </c>
    </row>
    <row r="89" spans="1:8" ht="9.75" customHeight="1">
      <c r="A89" s="153" t="s">
        <v>77</v>
      </c>
      <c r="B89" s="307">
        <v>1485971</v>
      </c>
      <c r="C89" s="307">
        <v>2267531</v>
      </c>
      <c r="D89" s="307">
        <v>1639640</v>
      </c>
      <c r="E89" s="307">
        <v>1303863</v>
      </c>
      <c r="F89" s="307">
        <v>749226</v>
      </c>
      <c r="G89" s="307">
        <v>736680</v>
      </c>
      <c r="H89" s="307">
        <v>16856112</v>
      </c>
    </row>
    <row r="90" spans="1:8" ht="9.75" customHeight="1">
      <c r="A90" s="153" t="s">
        <v>78</v>
      </c>
      <c r="B90" s="307">
        <v>328443</v>
      </c>
      <c r="C90" s="307">
        <v>371102</v>
      </c>
      <c r="D90" s="307">
        <v>371495</v>
      </c>
      <c r="E90" s="307">
        <v>207001</v>
      </c>
      <c r="F90" s="307">
        <v>101272</v>
      </c>
      <c r="G90" s="307">
        <v>100723</v>
      </c>
      <c r="H90" s="307">
        <v>3398671</v>
      </c>
    </row>
    <row r="91" spans="1:8" ht="9.75" customHeight="1">
      <c r="A91" s="153" t="s">
        <v>79</v>
      </c>
      <c r="B91" s="307">
        <v>892947</v>
      </c>
      <c r="C91" s="307">
        <v>1469810</v>
      </c>
      <c r="D91" s="307">
        <v>982148</v>
      </c>
      <c r="E91" s="307">
        <v>894076</v>
      </c>
      <c r="F91" s="307">
        <v>530647</v>
      </c>
      <c r="G91" s="307">
        <v>502169</v>
      </c>
      <c r="H91" s="307">
        <v>10098431</v>
      </c>
    </row>
    <row r="92" spans="1:8" ht="9.75" customHeight="1">
      <c r="A92" s="153" t="s">
        <v>80</v>
      </c>
      <c r="B92" s="307">
        <v>264581</v>
      </c>
      <c r="C92" s="307">
        <v>426619</v>
      </c>
      <c r="D92" s="307">
        <v>285997</v>
      </c>
      <c r="E92" s="307">
        <v>202786</v>
      </c>
      <c r="F92" s="307">
        <v>117307</v>
      </c>
      <c r="G92" s="307">
        <v>133788</v>
      </c>
      <c r="H92" s="307">
        <v>3359010</v>
      </c>
    </row>
    <row r="93" spans="1:8" ht="9" customHeight="1">
      <c r="A93" s="127"/>
      <c r="B93" s="99"/>
      <c r="C93" s="99"/>
      <c r="D93" s="99"/>
      <c r="E93" s="99"/>
      <c r="F93" s="99"/>
      <c r="G93" s="99"/>
      <c r="H93" s="99"/>
    </row>
    <row r="94" ht="8.25">
      <c r="A94" s="116"/>
    </row>
    <row r="95" ht="8.25">
      <c r="A95" s="116"/>
    </row>
    <row r="96" ht="8.25">
      <c r="A96" s="116"/>
    </row>
    <row r="97" ht="8.25">
      <c r="A97" s="116"/>
    </row>
    <row r="98" ht="8.25">
      <c r="A98" s="116"/>
    </row>
    <row r="99" ht="8.25">
      <c r="A99" s="116"/>
    </row>
    <row r="100" ht="8.25">
      <c r="A100" s="116"/>
    </row>
    <row r="101" ht="8.25">
      <c r="A101" s="116"/>
    </row>
    <row r="102" ht="8.25">
      <c r="A102" s="116"/>
    </row>
    <row r="103" ht="8.25">
      <c r="A103" s="116"/>
    </row>
    <row r="104" ht="8.25">
      <c r="A104" s="116"/>
    </row>
    <row r="105" ht="8.25">
      <c r="A105" s="116"/>
    </row>
    <row r="106" ht="8.25">
      <c r="A106" s="116"/>
    </row>
    <row r="107" ht="8.25">
      <c r="A107" s="116"/>
    </row>
    <row r="108" ht="8.25">
      <c r="A108" s="116"/>
    </row>
    <row r="109" ht="8.25">
      <c r="A109" s="116"/>
    </row>
    <row r="110" ht="8.25">
      <c r="A110" s="116"/>
    </row>
    <row r="111" ht="8.25">
      <c r="A111" s="116"/>
    </row>
    <row r="112" ht="8.25">
      <c r="A112" s="116"/>
    </row>
    <row r="113" ht="8.25">
      <c r="A113" s="116"/>
    </row>
    <row r="114" ht="8.25">
      <c r="A114" s="116"/>
    </row>
    <row r="115" ht="8.25">
      <c r="A115" s="116"/>
    </row>
    <row r="116" ht="8.25">
      <c r="A116" s="116"/>
    </row>
    <row r="117" ht="8.25">
      <c r="A117" s="116"/>
    </row>
    <row r="118" ht="8.25">
      <c r="A118" s="116"/>
    </row>
    <row r="119" ht="8.25">
      <c r="A119" s="116"/>
    </row>
    <row r="120" ht="8.25">
      <c r="A120" s="116"/>
    </row>
    <row r="121" ht="8.25">
      <c r="A121" s="116"/>
    </row>
    <row r="122" ht="8.25">
      <c r="A122" s="116"/>
    </row>
    <row r="123" ht="8.25">
      <c r="A123" s="116"/>
    </row>
    <row r="124" ht="8.25">
      <c r="A124" s="116"/>
    </row>
    <row r="125" ht="8.25">
      <c r="A125" s="116"/>
    </row>
    <row r="126" ht="8.25">
      <c r="A126" s="116"/>
    </row>
    <row r="127" ht="8.25">
      <c r="A127" s="116"/>
    </row>
    <row r="128" ht="8.25">
      <c r="A128" s="116"/>
    </row>
    <row r="129" ht="8.25">
      <c r="A129" s="116"/>
    </row>
    <row r="130" ht="8.25">
      <c r="A130" s="116"/>
    </row>
    <row r="131" ht="8.25">
      <c r="A131" s="116"/>
    </row>
    <row r="132" ht="8.25">
      <c r="A132" s="116"/>
    </row>
    <row r="133" ht="8.25">
      <c r="A133" s="116"/>
    </row>
    <row r="134" ht="8.25">
      <c r="A134" s="116"/>
    </row>
    <row r="135" ht="8.25">
      <c r="A135" s="116"/>
    </row>
    <row r="136" ht="8.25">
      <c r="A136" s="116"/>
    </row>
    <row r="137" ht="8.25">
      <c r="A137" s="116"/>
    </row>
    <row r="138" ht="8.25">
      <c r="A138" s="116"/>
    </row>
    <row r="139" ht="8.25">
      <c r="A139" s="116"/>
    </row>
    <row r="140" ht="8.25">
      <c r="A140" s="116"/>
    </row>
    <row r="141" ht="8.25">
      <c r="A141" s="116"/>
    </row>
    <row r="142" ht="8.25">
      <c r="A142" s="116"/>
    </row>
    <row r="143" ht="8.25">
      <c r="A143" s="116"/>
    </row>
    <row r="144" ht="8.25">
      <c r="A144" s="116"/>
    </row>
    <row r="145" ht="8.25">
      <c r="A145" s="116"/>
    </row>
    <row r="146" ht="8.25">
      <c r="A146" s="116"/>
    </row>
    <row r="147" ht="8.25">
      <c r="A147" s="116"/>
    </row>
    <row r="148" ht="8.25">
      <c r="A148" s="116"/>
    </row>
    <row r="149" ht="8.25">
      <c r="A149" s="116"/>
    </row>
    <row r="150" ht="8.25">
      <c r="A150" s="116"/>
    </row>
    <row r="151" ht="8.25">
      <c r="A151" s="116"/>
    </row>
    <row r="152" ht="8.25">
      <c r="A152" s="116"/>
    </row>
    <row r="153" ht="8.25">
      <c r="A153" s="116"/>
    </row>
    <row r="154" ht="8.25">
      <c r="A154" s="116"/>
    </row>
    <row r="155" ht="8.25">
      <c r="A155" s="116"/>
    </row>
    <row r="156" ht="8.25">
      <c r="A156" s="116"/>
    </row>
    <row r="157" ht="8.25">
      <c r="A157" s="116"/>
    </row>
    <row r="158" ht="8.25">
      <c r="A158" s="116"/>
    </row>
    <row r="159" ht="8.25">
      <c r="A159" s="116"/>
    </row>
    <row r="160" ht="8.25">
      <c r="A160" s="116"/>
    </row>
    <row r="161" ht="8.25">
      <c r="A161" s="116"/>
    </row>
    <row r="162" ht="8.25">
      <c r="A162" s="116"/>
    </row>
    <row r="163" ht="8.25">
      <c r="A163" s="116"/>
    </row>
    <row r="164" ht="8.25">
      <c r="A164" s="116"/>
    </row>
    <row r="165" ht="8.25">
      <c r="A165" s="116"/>
    </row>
    <row r="166" ht="8.25">
      <c r="A166" s="116"/>
    </row>
    <row r="167" ht="8.25">
      <c r="A167" s="116"/>
    </row>
    <row r="168" ht="8.25">
      <c r="A168" s="116"/>
    </row>
    <row r="169" ht="8.25">
      <c r="A169" s="116"/>
    </row>
    <row r="170" ht="8.25">
      <c r="A170" s="116"/>
    </row>
    <row r="171" ht="8.25">
      <c r="A171" s="116"/>
    </row>
    <row r="172" ht="8.25">
      <c r="A172" s="116"/>
    </row>
    <row r="173" ht="8.25">
      <c r="A173" s="116"/>
    </row>
    <row r="174" ht="8.25">
      <c r="A174" s="116"/>
    </row>
    <row r="175" ht="8.25">
      <c r="A175" s="116"/>
    </row>
    <row r="176" ht="8.25">
      <c r="A176" s="116"/>
    </row>
    <row r="177" ht="8.25">
      <c r="A177" s="116"/>
    </row>
    <row r="178" ht="8.25">
      <c r="A178" s="116"/>
    </row>
    <row r="179" ht="8.25">
      <c r="A179" s="116"/>
    </row>
    <row r="180" ht="8.25">
      <c r="A180" s="116"/>
    </row>
    <row r="181" ht="8.25">
      <c r="A181" s="116"/>
    </row>
    <row r="182" ht="8.25">
      <c r="A182" s="116"/>
    </row>
    <row r="183" ht="8.25">
      <c r="A183" s="116"/>
    </row>
    <row r="184" ht="8.25">
      <c r="A184" s="116"/>
    </row>
    <row r="185" ht="8.25">
      <c r="A185" s="116"/>
    </row>
    <row r="186" ht="8.25">
      <c r="A186" s="116"/>
    </row>
    <row r="187" ht="8.25">
      <c r="A187" s="116"/>
    </row>
    <row r="188" ht="8.25">
      <c r="A188" s="116"/>
    </row>
    <row r="189" ht="8.25">
      <c r="A189" s="116"/>
    </row>
    <row r="190" ht="8.25">
      <c r="A190" s="116"/>
    </row>
    <row r="191" ht="8.25">
      <c r="A191" s="116"/>
    </row>
    <row r="192" ht="8.25">
      <c r="A192" s="116"/>
    </row>
    <row r="193" ht="8.25">
      <c r="A193" s="116"/>
    </row>
    <row r="194" ht="8.25">
      <c r="A194" s="116"/>
    </row>
    <row r="195" ht="8.25">
      <c r="A195" s="116"/>
    </row>
    <row r="196" ht="8.25">
      <c r="A196" s="116"/>
    </row>
    <row r="197" ht="8.25">
      <c r="A197" s="116"/>
    </row>
    <row r="198" ht="8.25">
      <c r="A198" s="116"/>
    </row>
    <row r="199" ht="8.25">
      <c r="A199" s="116"/>
    </row>
    <row r="200" ht="8.25">
      <c r="A200" s="116"/>
    </row>
    <row r="201" ht="8.25">
      <c r="A201" s="116"/>
    </row>
    <row r="202" ht="8.25">
      <c r="A202" s="116"/>
    </row>
    <row r="203" ht="8.25">
      <c r="A203" s="116"/>
    </row>
    <row r="204" ht="8.25">
      <c r="A204" s="116"/>
    </row>
    <row r="205" ht="8.25">
      <c r="A205" s="116"/>
    </row>
    <row r="206" ht="8.25">
      <c r="A206" s="116"/>
    </row>
    <row r="207" ht="8.25">
      <c r="A207" s="116"/>
    </row>
    <row r="208" ht="8.25">
      <c r="A208" s="116"/>
    </row>
    <row r="209" ht="8.25">
      <c r="A209" s="116"/>
    </row>
    <row r="210" ht="8.25">
      <c r="A210" s="116"/>
    </row>
    <row r="211" ht="8.25">
      <c r="A211" s="116"/>
    </row>
    <row r="212" ht="8.25">
      <c r="A212" s="116"/>
    </row>
    <row r="213" ht="8.25">
      <c r="A213" s="116"/>
    </row>
    <row r="214" ht="8.25">
      <c r="A214" s="116"/>
    </row>
    <row r="215" ht="8.25">
      <c r="A215" s="116"/>
    </row>
    <row r="216" ht="8.25">
      <c r="A216" s="116"/>
    </row>
    <row r="217" ht="8.25">
      <c r="A217" s="116"/>
    </row>
  </sheetData>
  <printOptions horizontalCentered="1"/>
  <pageMargins left="1.1811023622047245" right="1.1811023622047245" top="1.1811023622047245" bottom="1.5748031496062993" header="0" footer="1.2598425196850394"/>
  <pageSetup firstPageNumber="31" useFirstPageNumber="1" horizontalDpi="240" verticalDpi="240" orientation="portrait" paperSize="9" r:id="rId2"/>
  <headerFooter alignWithMargins="0">
    <oddFooter>&amp;C&amp;9 31</oddFooter>
  </headerFooter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2002-10-15T10:32:37Z</cp:lastPrinted>
  <dcterms:created xsi:type="dcterms:W3CDTF">2001-09-28T13:02:28Z</dcterms:created>
  <dcterms:modified xsi:type="dcterms:W3CDTF">2002-10-15T10:36:06Z</dcterms:modified>
  <cp:category/>
  <cp:version/>
  <cp:contentType/>
  <cp:contentStatus/>
</cp:coreProperties>
</file>