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" windowWidth="9672" windowHeight="6660" tabRatio="312" firstSheet="10" activeTab="10"/>
  </bookViews>
  <sheets>
    <sheet name="Tav 1.1" sheetId="1" r:id="rId1"/>
    <sheet name="Tav 1.2" sheetId="2" r:id="rId2"/>
    <sheet name="Tav 1.3" sheetId="3" r:id="rId3"/>
    <sheet name="Tav 1.4" sheetId="4" r:id="rId4"/>
    <sheet name="Tav 1.5" sheetId="5" r:id="rId5"/>
    <sheet name="Tav.1.6" sheetId="6" r:id="rId6"/>
    <sheet name="Tav.1.6 (segue)" sheetId="7" r:id="rId7"/>
    <sheet name="Tav 1.7" sheetId="8" r:id="rId8"/>
    <sheet name="Tav 1.7 (segue)" sheetId="9" r:id="rId9"/>
    <sheet name="Tav 1.8" sheetId="10" r:id="rId10"/>
    <sheet name="Tav. 1.8 segue " sheetId="11" r:id="rId11"/>
    <sheet name="Tav 1.9" sheetId="12" r:id="rId12"/>
    <sheet name="Tav 1.10" sheetId="13" r:id="rId13"/>
  </sheets>
  <externalReferences>
    <externalReference r:id="rId16"/>
  </externalReferences>
  <definedNames>
    <definedName name="_xlnm.Print_Area" localSheetId="0">'Tav 1.1'!$A$1:$M$78</definedName>
    <definedName name="_xlnm.Print_Area" localSheetId="1">'Tav 1.2'!$A$1:$L$140</definedName>
    <definedName name="_xlnm.Print_Area" localSheetId="2">'Tav 1.3'!$A$1:$L$123</definedName>
    <definedName name="_xlnm.Print_Area" localSheetId="3">'Tav 1.4'!$A$1:$H$56</definedName>
    <definedName name="_xlnm.Print_Area" localSheetId="4">'Tav 1.5'!$A$1:$E$72</definedName>
    <definedName name="_xlnm.Print_Area" localSheetId="7">'Tav 1.7'!$A$1:$H$113</definedName>
    <definedName name="_xlnm.Print_Area" localSheetId="8">'Tav 1.7 (segue)'!$A$1:$H$113</definedName>
    <definedName name="_xlnm.Print_Area" localSheetId="9">'Tav 1.8'!$A$1:$H$65</definedName>
    <definedName name="_xlnm.Print_Area" localSheetId="11">'Tav 1.9'!$A$1:$F$43</definedName>
    <definedName name="_xlnm.Print_Area" localSheetId="10">'Tav. 1.8 segue '!$A$1:$I$71</definedName>
    <definedName name="_xlnm.Print_Area" localSheetId="5">'Tav.1.6'!$A$1:$G$111</definedName>
    <definedName name="_xlnm.Print_Area" localSheetId="6">'Tav.1.6 (segue)'!$A$1:$H$113</definedName>
    <definedName name="Query2" localSheetId="4">#REF!</definedName>
    <definedName name="Query2" localSheetId="7">'Tav 1.7'!$A$5:$N$84</definedName>
    <definedName name="Query2" localSheetId="8">'Tav 1.7 (segue)'!#REF!</definedName>
    <definedName name="Query2" localSheetId="9">#REF!</definedName>
    <definedName name="Query2">#REF!</definedName>
    <definedName name="Query4" localSheetId="10">'Tav. 1.8 segue '!#REF!</definedName>
    <definedName name="Query4">#REF!</definedName>
  </definedNames>
  <calcPr calcMode="manual" fullCalcOnLoad="1"/>
</workbook>
</file>

<file path=xl/sharedStrings.xml><?xml version="1.0" encoding="utf-8"?>
<sst xmlns="http://schemas.openxmlformats.org/spreadsheetml/2006/main" count="1529" uniqueCount="265">
  <si>
    <t>Introiti</t>
  </si>
  <si>
    <t>Totale</t>
  </si>
  <si>
    <t>Paganti</t>
  </si>
  <si>
    <t>Non paganti</t>
  </si>
  <si>
    <t>Brescia</t>
  </si>
  <si>
    <t>Mantova</t>
  </si>
  <si>
    <t>Milano</t>
  </si>
  <si>
    <t>Lombardia</t>
  </si>
  <si>
    <t>Trieste</t>
  </si>
  <si>
    <t>Udine</t>
  </si>
  <si>
    <t>Padova</t>
  </si>
  <si>
    <t>Rovigo</t>
  </si>
  <si>
    <t>Venezia</t>
  </si>
  <si>
    <t>Veneto</t>
  </si>
  <si>
    <t>Genova</t>
  </si>
  <si>
    <t>Imperia</t>
  </si>
  <si>
    <t>La Spezia</t>
  </si>
  <si>
    <t>Liguria</t>
  </si>
  <si>
    <t>Bologna</t>
  </si>
  <si>
    <t>Ferrara</t>
  </si>
  <si>
    <t>Forlì</t>
  </si>
  <si>
    <t>Modena</t>
  </si>
  <si>
    <t>Parma</t>
  </si>
  <si>
    <t>Ravenna</t>
  </si>
  <si>
    <t>Reggio Emilia</t>
  </si>
  <si>
    <t>Emilia-Romagna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</si>
  <si>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</si>
  <si>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</si>
  <si>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</si>
  <si>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</si>
  <si>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</si>
  <si>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</si>
  <si>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</si>
  <si>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</si>
  <si>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</si>
  <si>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</si>
  <si>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Ancona</t>
  </si>
  <si>
    <t>Ascoli Piceno</t>
  </si>
  <si>
    <t>Macerata</t>
  </si>
  <si>
    <t>Pesaro e Urbino</t>
  </si>
  <si>
    <t>Marche</t>
  </si>
  <si>
    <t>Perugia</t>
  </si>
  <si>
    <t>Terni</t>
  </si>
  <si>
    <t>Umbria</t>
  </si>
  <si>
    <t>Frosinone</t>
  </si>
  <si>
    <t>Latina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</si>
  <si>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</si>
  <si>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</si>
  <si>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</si>
  <si>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</si>
  <si>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</si>
  <si>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</si>
  <si>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</si>
  <si>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</si>
  <si>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</si>
  <si>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</si>
  <si>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</si>
  <si>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</si>
  <si>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</si>
  <si>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</si>
  <si>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</si>
  <si>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</si>
  <si>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</si>
  <si>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</si>
  <si>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</si>
  <si>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</si>
  <si>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</si>
  <si>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</si>
  <si>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</si>
  <si>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</si>
  <si>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</si>
  <si>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</si>
  <si>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Vibo Valentia</t>
  </si>
  <si>
    <t>Calabria</t>
  </si>
  <si>
    <t>Cagliari</t>
  </si>
  <si>
    <t>Sassari</t>
  </si>
  <si>
    <t>Sardegna</t>
  </si>
  <si>
    <t>ITALIA</t>
  </si>
  <si>
    <t>Friuli-Venezia Giulia</t>
  </si>
  <si>
    <t>Istituti</t>
  </si>
  <si>
    <t>Piemonte</t>
  </si>
  <si>
    <t>Torino</t>
  </si>
  <si>
    <t>-</t>
  </si>
  <si>
    <t>Visitatori</t>
  </si>
  <si>
    <t>PROVINCE                        REGIONI</t>
  </si>
  <si>
    <t>Alessandria</t>
  </si>
  <si>
    <t>Asti</t>
  </si>
  <si>
    <t>Cuneo</t>
  </si>
  <si>
    <t>Sondrio</t>
  </si>
  <si>
    <t>Varese</t>
  </si>
  <si>
    <t>Trentino-Alto Adige</t>
  </si>
  <si>
    <t>Belluno</t>
  </si>
  <si>
    <t>Verona</t>
  </si>
  <si>
    <t>Piacenza</t>
  </si>
  <si>
    <t>Benevento</t>
  </si>
  <si>
    <t>Catanzaro</t>
  </si>
  <si>
    <t>Oristano</t>
  </si>
  <si>
    <t>MUSEI E GALLERIE</t>
  </si>
  <si>
    <t>COMPOSIZIONI PERCENTUALI</t>
  </si>
  <si>
    <t>Emilia Romagna</t>
  </si>
  <si>
    <t>Reggio di Calabria</t>
  </si>
  <si>
    <t>PROVINCE</t>
  </si>
  <si>
    <t>Gennaio</t>
  </si>
  <si>
    <t>Febbraio</t>
  </si>
  <si>
    <t>Marzo</t>
  </si>
  <si>
    <t>Aprile</t>
  </si>
  <si>
    <t>Maggio</t>
  </si>
  <si>
    <t>Giugno</t>
  </si>
  <si>
    <t>REGIONI</t>
  </si>
  <si>
    <t>Bolzano - Bozen</t>
  </si>
  <si>
    <t>Luglio</t>
  </si>
  <si>
    <t>Agosto</t>
  </si>
  <si>
    <t>Settembre</t>
  </si>
  <si>
    <t>Ottobre</t>
  </si>
  <si>
    <t>Novembre</t>
  </si>
  <si>
    <t>Dicembre</t>
  </si>
  <si>
    <t xml:space="preserve"> Gennaio </t>
  </si>
  <si>
    <t xml:space="preserve"> Febbraio </t>
  </si>
  <si>
    <t xml:space="preserve"> Marzo </t>
  </si>
  <si>
    <t xml:space="preserve"> Aprile </t>
  </si>
  <si>
    <t xml:space="preserve"> Maggio </t>
  </si>
  <si>
    <t xml:space="preserve"> Giugno </t>
  </si>
  <si>
    <t xml:space="preserve"> Luglio </t>
  </si>
  <si>
    <t xml:space="preserve"> Agosto </t>
  </si>
  <si>
    <t xml:space="preserve"> Settembre </t>
  </si>
  <si>
    <t xml:space="preserve"> Ottobre </t>
  </si>
  <si>
    <t xml:space="preserve"> Novembre </t>
  </si>
  <si>
    <t xml:space="preserve"> Dicembre </t>
  </si>
  <si>
    <t>CIRCUITI MUSEALI</t>
  </si>
  <si>
    <t>Percorso del Principe (Palazzo Vecchio, Corridoio Vasariano, Giardino di Boboli)</t>
  </si>
  <si>
    <t>SESSO</t>
  </si>
  <si>
    <t>RIPARTIZIONI GEOGRAFICHE</t>
  </si>
  <si>
    <t>Maschi</t>
  </si>
  <si>
    <t>Femmine</t>
  </si>
  <si>
    <t>11-14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</si>
  <si>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</si>
  <si>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</si>
  <si>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</si>
  <si>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</si>
  <si>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</si>
  <si>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</si>
  <si>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</si>
  <si>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</si>
  <si>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</si>
  <si>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>Centro</t>
  </si>
  <si>
    <t>Sud</t>
  </si>
  <si>
    <t>Isole</t>
  </si>
  <si>
    <t>Laurea</t>
  </si>
  <si>
    <t>Licenza media superiore</t>
  </si>
  <si>
    <t>Licenza media inferiore</t>
  </si>
  <si>
    <t xml:space="preserve">                      </t>
  </si>
  <si>
    <t xml:space="preserve">Tavola 1.1 - </t>
  </si>
  <si>
    <t xml:space="preserve">Tavola 1.2 - </t>
  </si>
  <si>
    <t xml:space="preserve">                     </t>
  </si>
  <si>
    <t xml:space="preserve">                                   </t>
  </si>
  <si>
    <t>Tavola 1.3 -</t>
  </si>
  <si>
    <t xml:space="preserve">                   </t>
  </si>
  <si>
    <t xml:space="preserve">Tavola 1.6  - </t>
  </si>
  <si>
    <t xml:space="preserve">Tavola 1.7 - </t>
  </si>
  <si>
    <r>
      <t xml:space="preserve">Tavola 1.7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</si>
  <si>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                       </t>
  </si>
  <si>
    <t>Novem-bre</t>
  </si>
  <si>
    <t>Dicem-bre</t>
  </si>
  <si>
    <t>Settem-bre</t>
  </si>
  <si>
    <t xml:space="preserve">CIRCUITI  MUSEALI </t>
  </si>
  <si>
    <t>TOTALE</t>
  </si>
  <si>
    <t>Tavola 1.4 -</t>
  </si>
  <si>
    <t xml:space="preserve"> Visitatori </t>
  </si>
  <si>
    <t>Non Paganti</t>
  </si>
  <si>
    <t>Tavola 1.5 -</t>
  </si>
  <si>
    <t>MESI</t>
  </si>
  <si>
    <t>Totale annuale</t>
  </si>
  <si>
    <t xml:space="preserve">TOTALE </t>
  </si>
  <si>
    <t>Bolzano</t>
  </si>
  <si>
    <t>Reggio Calabria</t>
  </si>
  <si>
    <t xml:space="preserve">Tavola 1.8 - </t>
  </si>
  <si>
    <t>Pesaro Urbino</t>
  </si>
  <si>
    <t>Friuli-V.Giulia</t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</si>
  <si>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</si>
  <si>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1.9 - </t>
  </si>
  <si>
    <t>Tavola 1.10 -</t>
  </si>
  <si>
    <t xml:space="preserve">Visitatori </t>
  </si>
  <si>
    <t>Circuiti  museali</t>
  </si>
  <si>
    <t>Pavia</t>
  </si>
  <si>
    <t>Cremona</t>
  </si>
  <si>
    <t xml:space="preserve"> - </t>
  </si>
  <si>
    <t>CIRCUITI  MUSEALI (a)</t>
  </si>
  <si>
    <t xml:space="preserve">ANNI                     </t>
  </si>
  <si>
    <t>Introiti                              (in euro)</t>
  </si>
  <si>
    <t xml:space="preserve">Introiti                                                                           (in euro)                                    </t>
  </si>
  <si>
    <r>
      <t xml:space="preserve">Tavola 1.8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</si>
  <si>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</t>
  </si>
  <si>
    <t>A paga-mento</t>
  </si>
  <si>
    <t>Degli istituti a pagamento</t>
  </si>
  <si>
    <t>Degli istituti gratuiti</t>
  </si>
  <si>
    <t>Medi per visitatore pagante  (in euro)</t>
  </si>
  <si>
    <r>
      <t xml:space="preserve">Tavola 1.2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</si>
  <si>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Nord</t>
  </si>
  <si>
    <t>Mezzogiorno</t>
  </si>
  <si>
    <r>
      <t xml:space="preserve">Tavola 1.3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</si>
  <si>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1.8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</si>
  <si>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MONUMENTI E AREE ARCHEOLOGICHE</t>
  </si>
  <si>
    <t xml:space="preserve">(a) </t>
  </si>
  <si>
    <t xml:space="preserve">      </t>
  </si>
  <si>
    <t>6-10 anni</t>
  </si>
  <si>
    <t>TITOLI DI STUDIO</t>
  </si>
  <si>
    <t>Licenza elementare - Nessun titolo di studio</t>
  </si>
  <si>
    <t>PROVINCE
REGIONI</t>
  </si>
  <si>
    <t>TOTALE (b)</t>
  </si>
  <si>
    <t xml:space="preserve">(b) </t>
  </si>
  <si>
    <t xml:space="preserve">Gratuiti 
 </t>
  </si>
  <si>
    <t xml:space="preserve">Totale
</t>
  </si>
  <si>
    <t xml:space="preserve">Degli istituti gratuiti
</t>
  </si>
  <si>
    <t xml:space="preserve">Totale
</t>
  </si>
  <si>
    <t xml:space="preserve">Totale
</t>
  </si>
  <si>
    <t xml:space="preserve">Totale      (in euro)
</t>
  </si>
  <si>
    <t>VALORI ASSOLUTI</t>
  </si>
  <si>
    <r>
      <t>Fonte</t>
    </r>
    <r>
      <rPr>
        <sz val="7"/>
        <rFont val="Arial"/>
        <family val="2"/>
      </rPr>
      <t xml:space="preserve">: Ministero per i beni e le attività culturali </t>
    </r>
  </si>
  <si>
    <t xml:space="preserve">Gratuiti  
</t>
  </si>
  <si>
    <t xml:space="preserve">Circuiti 
</t>
  </si>
  <si>
    <t>Museum card</t>
  </si>
  <si>
    <t>Circuito museografico "Parco e castello di Aglie'"</t>
  </si>
  <si>
    <t>Circuito museografico "Galleria sabauda - Museo delle antichità egizie"</t>
  </si>
  <si>
    <t>Circuito museografico "Galleria Giorgio Franchetti alla cà d'oro - Museo d'arte orientale"</t>
  </si>
  <si>
    <t>Circuito museografico "Museo nazionale - Mausoleo di Teodorico  - Basilica di Sant'Apollinare in Classe"</t>
  </si>
  <si>
    <t>Circuito museografico "Museo nazionale - Mausoleo di Teodorico"</t>
  </si>
  <si>
    <t>Complesso museografico Palazzo Pitti (Museo degli Argenti, Galleria Palatina, Galleria d'arte moderna, Giardino di Boboli)</t>
  </si>
  <si>
    <t>Percorso michelangiolesco (Museo del Bargello, Cappelle Medicee, Galleria dell'Accademia)</t>
  </si>
  <si>
    <t>Circuito museografico (Galleria dell'Accademia, Museo dell'Opificio delle Pietre Dure)</t>
  </si>
  <si>
    <t>Circuito museografico "Luoghi napoleonici" (Villa S. Martino, Palazzina dei Mulini)</t>
  </si>
  <si>
    <t>Circuito museografico "Museo nazionale di Villa Guinigi, Museo nazionale di Palazzo Mansi"</t>
  </si>
  <si>
    <t>Circuito archeologico di Orvieto (Museo archeologico nazionale, Necropoli etrusca "Crocifisso del Tufo")</t>
  </si>
  <si>
    <t>Circuito archeologico di Roma (Colosseo, Palatino e Foro Romano, Palazzo Massimo, Palazzo Altemps, Caracalla, Cripta di Balbo)</t>
  </si>
  <si>
    <t>Circuito archeologico di Roma - Abbonamento "Carta Giovani" -  (Colosseo, Palatino e Foro Romano, Palazzo Massimo, Palazzo Altemps)</t>
  </si>
  <si>
    <t>Circuito del museo nazionale romano (Palazzo Massimo, Palazzo Altemps, Terme di Diocleziano, Cripta di Balbo)</t>
  </si>
  <si>
    <t>Circuito della mostra del Colosseo (Colosseo, Palazzo Altemps)</t>
  </si>
  <si>
    <t>Circuito archeologico di Tarquinia "Museo archeologico nazionale - Necropoli"</t>
  </si>
  <si>
    <t>Circuito archeologico di S.M.Capua Vetere "Anfiteatro Mitreo Campano - Museo archeologico dell'Antica Capua"</t>
  </si>
  <si>
    <t>Circuito museografico complesso Vanvitelliano (Reggia e Parco di Caserta, Giardino all' inglese, Museo dell'opera e del territorio)</t>
  </si>
  <si>
    <t>Circuito archeologico di Napoli e Campi Flegrei (Museo arch.naz.Napoli, Complesso arch.C. Flegrei</t>
  </si>
  <si>
    <t>Circuito archeologico di Pompei (Scavi di Pompei,  Scavi di Oplonti, Museo di Boscoreale)</t>
  </si>
  <si>
    <t>Circuito archeologico di Ercolano (Scavi di Ercolano,  Scavi di Oplonti, Museo di Boscoreale)</t>
  </si>
  <si>
    <t>Circuito archeologico di Pompei e Ercolano (Scavi di Pompei, Scavi di Ercolano,  Scavi di Oplonti, Museo di Boscoreale)</t>
  </si>
  <si>
    <t>Complesso monumentale archeologico dell'Area Flegrea (S. Cuma, A.A. Baia, M. C.Flegrei, T. Serapide)</t>
  </si>
  <si>
    <t>Circuito archeologico di Paestum "Templi di Paestum - Museo archeologico nazionale di Paestum"</t>
  </si>
  <si>
    <t>Circuito museografico (Museo nazionale e Parco archeologico di Siponto)</t>
  </si>
  <si>
    <t>Circuito museografico (Museo archeologico nazionale, Pinacoteca nazionale)</t>
  </si>
  <si>
    <r>
      <t xml:space="preserve">Fonte: </t>
    </r>
    <r>
      <rPr>
        <sz val="7"/>
        <rFont val="Arial"/>
        <family val="0"/>
      </rPr>
      <t>Istat, Indagine multiscopo "Aspetti della vita quotidiana"</t>
    </r>
  </si>
  <si>
    <t xml:space="preserve">Luglio
</t>
  </si>
  <si>
    <t xml:space="preserve">Agosto
</t>
  </si>
  <si>
    <t xml:space="preserve">Ottobre
</t>
  </si>
  <si>
    <t xml:space="preserve">A paga-mento
</t>
  </si>
  <si>
    <t xml:space="preserve">Gratuiti 
 </t>
  </si>
  <si>
    <t xml:space="preserve">A paga-mento 
</t>
  </si>
  <si>
    <t xml:space="preserve">Gratuiti 
 </t>
  </si>
  <si>
    <t xml:space="preserve">Introiti
(in euro)
</t>
  </si>
  <si>
    <t xml:space="preserve">Introiti               (in euro)
</t>
  </si>
  <si>
    <t>Circuito museografico "Galleria Giorgio Franchetti alla cà d'oro - Gallerie dell'Accademia - Museo d'arte orientale"</t>
  </si>
  <si>
    <t>Circuito museografico "Galleria naz. di palazzo Spinola e Galleria di palazzo Reale"</t>
  </si>
  <si>
    <t>Circuito museografico (Museo degli Argenti, Giardino di Boboli)</t>
  </si>
  <si>
    <t>Circuito museografico "Museo nazionale di S. Matteo, Museo nazionale di palazzo Reale"</t>
  </si>
  <si>
    <t xml:space="preserve">75 e più                            </t>
  </si>
  <si>
    <t>CLASSI D'ETÀ</t>
  </si>
  <si>
    <t>Nord-ovest</t>
  </si>
  <si>
    <t>Nord-est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</si>
</sst>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.&quot;\ * #,##0_-;\-&quot;£.&quot;\ * #,##0_-;_-&quot;£.&quot;\ * &quot;-&quot;_-;_-@_-"/>
    <numFmt numFmtId="171" formatCode="0;[Red]0"/>
    <numFmt numFmtId="172" formatCode="#,##0;[Red]#,##0"/>
    <numFmt numFmtId="173" formatCode="0.0"/>
    <numFmt numFmtId="174" formatCode="_-* #,##0.0_-;\-* #,##0.0_-;_-* &quot;-&quot;_-;_-@_-"/>
    <numFmt numFmtId="175" formatCode="#,##0.0;[Red]#,##0.0"/>
    <numFmt numFmtId="176" formatCode="#,##0.0_ ;\-#,##0.0\ 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_ ;\-#,##0\ "/>
    <numFmt numFmtId="182" formatCode="General_)"/>
    <numFmt numFmtId="183" formatCode="&quot;£.&quot;\ #,##0;\-&quot;£.&quot;\ #,##0"/>
    <numFmt numFmtId="184" formatCode="&quot;£.&quot;\ #,##0;[Red]\-&quot;£.&quot;\ #,##0"/>
    <numFmt numFmtId="185" formatCode="&quot;£.&quot;\ #,##0.00;\-&quot;£.&quot;\ #,##0.00"/>
    <numFmt numFmtId="186" formatCode="&quot;£.&quot;\ #,##0.00;[Red]\-&quot;£.&quot;\ #,##0.00"/>
    <numFmt numFmtId="187" formatCode="_-&quot;£.&quot;\ * #,##0.00_-;\-&quot;£.&quot;\ * #,##0.00_-;_-&quot;£.&quot;\ * &quot;-&quot;??_-;_-@_-"/>
    <numFmt numFmtId="188" formatCode="#\ /1000"/>
    <numFmt numFmtId="189" formatCode="#,##0_);\(#,##0\)"/>
    <numFmt numFmtId="190" formatCode="#,##0.0_);\(#,##0.0\)"/>
    <numFmt numFmtId="191" formatCode="#,##0.00_);\(#,##0.00\)"/>
    <numFmt numFmtId="192" formatCode="#,##0.0;[Red]\-#,##0.0"/>
    <numFmt numFmtId="193" formatCode="#,##0.0"/>
    <numFmt numFmtId="194" formatCode="#,##0.000_);\(#,##0.000\)"/>
    <numFmt numFmtId="195" formatCode="#,##0.0000_);\(#,##0.0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,##0.000"/>
    <numFmt numFmtId="201" formatCode="0.000"/>
    <numFmt numFmtId="202" formatCode="#,##0.0000000"/>
    <numFmt numFmtId="203" formatCode="00000"/>
    <numFmt numFmtId="204" formatCode="0.0000%"/>
    <numFmt numFmtId="205" formatCode="0.0;[Red]0.0"/>
    <numFmt numFmtId="206" formatCode="0.0000000"/>
    <numFmt numFmtId="207" formatCode="0.00000000"/>
    <numFmt numFmtId="208" formatCode="0.000000"/>
    <numFmt numFmtId="209" formatCode="0.00000"/>
    <numFmt numFmtId="210" formatCode="0.0000"/>
    <numFmt numFmtId="211" formatCode="_-* #,##0.00_-;\-* #,##0.00_-;_-* &quot;-&quot;_-;_-@_-"/>
    <numFmt numFmtId="212" formatCode="_-* #,##0.0_-;\-* #,##0.0_-;_-* &quot;-&quot;??_-;_-@_-"/>
    <numFmt numFmtId="213" formatCode="_-* #,##0_-;\-* #,##0_-;_-* &quot;-&quot;??_-;_-@_-"/>
    <numFmt numFmtId="214" formatCode="#,##0.00;[Red]#,##0.00"/>
    <numFmt numFmtId="215" formatCode="[$-410]dddd\ d\ mmmm\ yyyy"/>
    <numFmt numFmtId="216" formatCode="#,##0.00_ ;\-#,##0.00\ 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b/>
      <sz val="9.5"/>
      <name val="Arial"/>
      <family val="2"/>
    </font>
    <font>
      <i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7"/>
      <name val="Arial"/>
      <family val="2"/>
    </font>
    <font>
      <b/>
      <sz val="9"/>
      <color indexed="10"/>
      <name val="Arial"/>
      <family val="2"/>
    </font>
    <font>
      <b/>
      <sz val="6"/>
      <color indexed="10"/>
      <name val="Arial"/>
      <family val="2"/>
    </font>
    <font>
      <b/>
      <sz val="7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171" fontId="0" fillId="0" borderId="0" xfId="19" applyNumberFormat="1" applyFont="1" applyBorder="1" applyAlignment="1">
      <alignment/>
    </xf>
    <xf numFmtId="171" fontId="6" fillId="0" borderId="0" xfId="19" applyNumberFormat="1" applyFont="1" applyBorder="1" applyAlignment="1">
      <alignment/>
    </xf>
    <xf numFmtId="171" fontId="5" fillId="0" borderId="0" xfId="19" applyNumberFormat="1" applyFont="1" applyBorder="1" applyAlignment="1" applyProtection="1">
      <alignment horizontal="left" vertical="top"/>
      <protection/>
    </xf>
    <xf numFmtId="171" fontId="6" fillId="0" borderId="0" xfId="19" applyNumberFormat="1" applyFont="1" applyBorder="1" applyAlignment="1" applyProtection="1">
      <alignment horizontal="left"/>
      <protection/>
    </xf>
    <xf numFmtId="171" fontId="9" fillId="0" borderId="0" xfId="19" applyNumberFormat="1" applyFont="1" applyBorder="1" applyAlignment="1" applyProtection="1">
      <alignment horizontal="left" vertical="center" wrapText="1"/>
      <protection/>
    </xf>
    <xf numFmtId="171" fontId="9" fillId="0" borderId="0" xfId="19" applyNumberFormat="1" applyFont="1" applyBorder="1" applyAlignment="1" applyProtection="1">
      <alignment horizontal="right"/>
      <protection/>
    </xf>
    <xf numFmtId="171" fontId="10" fillId="0" borderId="0" xfId="19" applyNumberFormat="1" applyFont="1" applyBorder="1" applyAlignment="1" applyProtection="1">
      <alignment horizontal="left" vertical="center" wrapText="1"/>
      <protection/>
    </xf>
    <xf numFmtId="171" fontId="10" fillId="0" borderId="0" xfId="19" applyNumberFormat="1" applyFont="1" applyBorder="1" applyAlignment="1" applyProtection="1">
      <alignment horizontal="right"/>
      <protection/>
    </xf>
    <xf numFmtId="171" fontId="10" fillId="0" borderId="0" xfId="19" applyNumberFormat="1" applyFont="1" applyBorder="1" applyAlignment="1">
      <alignment/>
    </xf>
    <xf numFmtId="171" fontId="13" fillId="0" borderId="0" xfId="19" applyNumberFormat="1" applyFont="1" applyBorder="1" applyAlignment="1">
      <alignment/>
    </xf>
    <xf numFmtId="171" fontId="13" fillId="0" borderId="0" xfId="19" applyNumberFormat="1" applyFont="1" applyBorder="1" applyAlignment="1" applyProtection="1">
      <alignment horizontal="left" vertical="center" wrapText="1"/>
      <protection/>
    </xf>
    <xf numFmtId="171" fontId="13" fillId="0" borderId="0" xfId="19" applyNumberFormat="1" applyFont="1" applyBorder="1" applyAlignment="1" applyProtection="1">
      <alignment vertical="center" wrapText="1"/>
      <protection/>
    </xf>
    <xf numFmtId="171" fontId="13" fillId="0" borderId="0" xfId="19" applyNumberFormat="1" applyFont="1" applyBorder="1" applyAlignment="1">
      <alignment/>
    </xf>
    <xf numFmtId="171" fontId="9" fillId="0" borderId="0" xfId="19" applyNumberFormat="1" applyFont="1" applyBorder="1" applyAlignment="1" applyProtection="1">
      <alignment horizontal="left"/>
      <protection/>
    </xf>
    <xf numFmtId="171" fontId="9" fillId="0" borderId="0" xfId="19" applyNumberFormat="1" applyFont="1" applyBorder="1" applyAlignment="1">
      <alignment/>
    </xf>
    <xf numFmtId="171" fontId="14" fillId="0" borderId="0" xfId="19" applyNumberFormat="1" applyFont="1" applyBorder="1" applyAlignment="1" applyProtection="1">
      <alignment horizontal="left"/>
      <protection/>
    </xf>
    <xf numFmtId="171" fontId="14" fillId="0" borderId="0" xfId="19" applyNumberFormat="1" applyFont="1" applyBorder="1" applyAlignment="1" applyProtection="1">
      <alignment horizontal="right"/>
      <protection/>
    </xf>
    <xf numFmtId="172" fontId="8" fillId="0" borderId="0" xfId="19" applyNumberFormat="1" applyFont="1" applyBorder="1" applyAlignment="1">
      <alignment horizontal="right" vertical="center"/>
    </xf>
    <xf numFmtId="172" fontId="9" fillId="0" borderId="0" xfId="19" applyNumberFormat="1" applyFont="1" applyBorder="1" applyAlignment="1" applyProtection="1">
      <alignment horizontal="right" vertical="center"/>
      <protection/>
    </xf>
    <xf numFmtId="172" fontId="9" fillId="0" borderId="0" xfId="19" applyNumberFormat="1" applyFont="1" applyBorder="1" applyAlignment="1">
      <alignment horizontal="right" vertical="center"/>
    </xf>
    <xf numFmtId="172" fontId="9" fillId="0" borderId="0" xfId="19" applyNumberFormat="1" applyFont="1" applyBorder="1" applyAlignment="1" applyProtection="1">
      <alignment horizontal="right" vertical="top"/>
      <protection/>
    </xf>
    <xf numFmtId="172" fontId="9" fillId="0" borderId="0" xfId="19" applyNumberFormat="1" applyFont="1" applyBorder="1" applyAlignment="1" applyProtection="1">
      <alignment horizontal="right"/>
      <protection/>
    </xf>
    <xf numFmtId="172" fontId="10" fillId="0" borderId="0" xfId="19" applyNumberFormat="1" applyFont="1" applyBorder="1" applyAlignment="1" applyProtection="1">
      <alignment horizontal="right"/>
      <protection/>
    </xf>
    <xf numFmtId="172" fontId="0" fillId="0" borderId="0" xfId="19" applyNumberFormat="1" applyFont="1" applyAlignment="1">
      <alignment/>
    </xf>
    <xf numFmtId="172" fontId="0" fillId="0" borderId="0" xfId="19" applyNumberFormat="1" applyFont="1" applyBorder="1" applyAlignment="1">
      <alignment/>
    </xf>
    <xf numFmtId="172" fontId="5" fillId="0" borderId="0" xfId="19" applyNumberFormat="1" applyFont="1" applyBorder="1" applyAlignment="1" applyProtection="1">
      <alignment horizontal="left"/>
      <protection/>
    </xf>
    <xf numFmtId="172" fontId="6" fillId="0" borderId="0" xfId="19" applyNumberFormat="1" applyFont="1" applyBorder="1" applyAlignment="1">
      <alignment/>
    </xf>
    <xf numFmtId="172" fontId="10" fillId="0" borderId="0" xfId="19" applyNumberFormat="1" applyFont="1" applyBorder="1" applyAlignment="1">
      <alignment/>
    </xf>
    <xf numFmtId="172" fontId="10" fillId="0" borderId="0" xfId="19" applyNumberFormat="1" applyFont="1" applyAlignment="1">
      <alignment/>
    </xf>
    <xf numFmtId="172" fontId="12" fillId="0" borderId="0" xfId="19" applyNumberFormat="1" applyFont="1" applyFill="1" applyBorder="1" applyAlignment="1">
      <alignment horizontal="left" wrapText="1"/>
    </xf>
    <xf numFmtId="172" fontId="13" fillId="0" borderId="0" xfId="19" applyNumberFormat="1" applyFont="1" applyBorder="1" applyAlignment="1">
      <alignment/>
    </xf>
    <xf numFmtId="172" fontId="1" fillId="0" borderId="0" xfId="19" applyNumberFormat="1" applyFont="1" applyBorder="1" applyAlignment="1">
      <alignment/>
    </xf>
    <xf numFmtId="172" fontId="0" fillId="0" borderId="0" xfId="19" applyNumberFormat="1" applyFont="1" applyBorder="1" applyAlignment="1" applyProtection="1">
      <alignment horizontal="left"/>
      <protection/>
    </xf>
    <xf numFmtId="172" fontId="13" fillId="0" borderId="0" xfId="19" applyNumberFormat="1" applyFont="1" applyBorder="1" applyAlignment="1" applyProtection="1">
      <alignment horizontal="right"/>
      <protection/>
    </xf>
    <xf numFmtId="172" fontId="13" fillId="0" borderId="1" xfId="19" applyNumberFormat="1" applyFont="1" applyBorder="1" applyAlignment="1" applyProtection="1">
      <alignment horizontal="right"/>
      <protection/>
    </xf>
    <xf numFmtId="41" fontId="0" fillId="0" borderId="0" xfId="19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left"/>
    </xf>
    <xf numFmtId="17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/>
    </xf>
    <xf numFmtId="172" fontId="13" fillId="0" borderId="0" xfId="28" applyNumberFormat="1" applyFont="1" applyBorder="1" applyAlignment="1" applyProtection="1">
      <alignment horizontal="left"/>
      <protection/>
    </xf>
    <xf numFmtId="172" fontId="13" fillId="0" borderId="0" xfId="0" applyNumberFormat="1" applyFont="1" applyBorder="1" applyAlignment="1">
      <alignment/>
    </xf>
    <xf numFmtId="172" fontId="10" fillId="0" borderId="0" xfId="26" applyNumberFormat="1" applyFont="1" applyBorder="1">
      <alignment/>
      <protection/>
    </xf>
    <xf numFmtId="172" fontId="13" fillId="0" borderId="1" xfId="28" applyNumberFormat="1" applyFont="1" applyBorder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172" fontId="13" fillId="0" borderId="0" xfId="19" applyNumberFormat="1" applyFont="1" applyBorder="1" applyAlignment="1">
      <alignment horizontal="right"/>
    </xf>
    <xf numFmtId="171" fontId="13" fillId="0" borderId="0" xfId="19" applyNumberFormat="1" applyFont="1" applyBorder="1" applyAlignment="1" applyProtection="1">
      <alignment horizontal="left" vertical="center"/>
      <protection/>
    </xf>
    <xf numFmtId="171" fontId="9" fillId="0" borderId="1" xfId="19" applyNumberFormat="1" applyFont="1" applyBorder="1" applyAlignment="1" applyProtection="1">
      <alignment horizontal="left"/>
      <protection/>
    </xf>
    <xf numFmtId="172" fontId="10" fillId="0" borderId="1" xfId="19" applyNumberFormat="1" applyFont="1" applyBorder="1" applyAlignment="1">
      <alignment/>
    </xf>
    <xf numFmtId="172" fontId="13" fillId="0" borderId="1" xfId="19" applyNumberFormat="1" applyFont="1" applyBorder="1" applyAlignment="1">
      <alignment/>
    </xf>
    <xf numFmtId="41" fontId="0" fillId="0" borderId="0" xfId="19" applyFont="1" applyAlignment="1">
      <alignment/>
    </xf>
    <xf numFmtId="41" fontId="10" fillId="0" borderId="1" xfId="19" applyFont="1" applyBorder="1" applyAlignment="1">
      <alignment/>
    </xf>
    <xf numFmtId="41" fontId="10" fillId="0" borderId="0" xfId="19" applyFont="1" applyBorder="1" applyAlignment="1">
      <alignment/>
    </xf>
    <xf numFmtId="0" fontId="5" fillId="0" borderId="1" xfId="19" applyNumberFormat="1" applyFont="1" applyBorder="1" applyAlignment="1">
      <alignment/>
    </xf>
    <xf numFmtId="41" fontId="13" fillId="0" borderId="0" xfId="19" applyFont="1" applyBorder="1" applyAlignment="1">
      <alignment horizontal="right"/>
    </xf>
    <xf numFmtId="41" fontId="10" fillId="0" borderId="0" xfId="19" applyFont="1" applyBorder="1" applyAlignment="1">
      <alignment horizontal="right"/>
    </xf>
    <xf numFmtId="41" fontId="13" fillId="0" borderId="0" xfId="19" applyFont="1" applyBorder="1" applyAlignment="1">
      <alignment/>
    </xf>
    <xf numFmtId="41" fontId="10" fillId="0" borderId="0" xfId="19" applyFont="1" applyBorder="1" applyAlignment="1">
      <alignment horizontal="left" wrapText="1"/>
    </xf>
    <xf numFmtId="41" fontId="9" fillId="0" borderId="0" xfId="19" applyFont="1" applyBorder="1" applyAlignment="1">
      <alignment horizontal="right"/>
    </xf>
    <xf numFmtId="41" fontId="10" fillId="0" borderId="0" xfId="19" applyFont="1" applyBorder="1" applyAlignment="1">
      <alignment horizontal="left"/>
    </xf>
    <xf numFmtId="0" fontId="10" fillId="0" borderId="0" xfId="19" applyNumberFormat="1" applyFont="1" applyBorder="1" applyAlignment="1">
      <alignment horizontal="left"/>
    </xf>
    <xf numFmtId="0" fontId="10" fillId="0" borderId="0" xfId="19" applyNumberFormat="1" applyFont="1" applyBorder="1" applyAlignment="1">
      <alignment horizontal="left" wrapText="1"/>
    </xf>
    <xf numFmtId="0" fontId="10" fillId="0" borderId="0" xfId="19" applyNumberFormat="1" applyFont="1" applyBorder="1" applyAlignment="1">
      <alignment horizontal="right"/>
    </xf>
    <xf numFmtId="0" fontId="5" fillId="0" borderId="0" xfId="19" applyNumberFormat="1" applyFont="1" applyBorder="1" applyAlignment="1">
      <alignment horizontal="left"/>
    </xf>
    <xf numFmtId="0" fontId="13" fillId="0" borderId="1" xfId="19" applyNumberFormat="1" applyFont="1" applyBorder="1" applyAlignment="1">
      <alignment horizontal="left"/>
    </xf>
    <xf numFmtId="0" fontId="13" fillId="0" borderId="0" xfId="19" applyNumberFormat="1" applyFont="1" applyBorder="1" applyAlignment="1">
      <alignment horizontal="left" vertical="top" wrapText="1"/>
    </xf>
    <xf numFmtId="0" fontId="10" fillId="0" borderId="1" xfId="19" applyNumberFormat="1" applyFont="1" applyBorder="1" applyAlignment="1">
      <alignment horizontal="left"/>
    </xf>
    <xf numFmtId="41" fontId="9" fillId="0" borderId="0" xfId="19" applyFont="1" applyBorder="1" applyAlignment="1">
      <alignment/>
    </xf>
    <xf numFmtId="0" fontId="10" fillId="0" borderId="0" xfId="19" applyNumberFormat="1" applyFont="1" applyBorder="1" applyAlignment="1">
      <alignment/>
    </xf>
    <xf numFmtId="0" fontId="0" fillId="0" borderId="0" xfId="24" applyFont="1" applyBorder="1">
      <alignment/>
      <protection/>
    </xf>
    <xf numFmtId="41" fontId="5" fillId="0" borderId="0" xfId="19" applyFont="1" applyBorder="1" applyAlignment="1">
      <alignment/>
    </xf>
    <xf numFmtId="41" fontId="6" fillId="0" borderId="0" xfId="19" applyFont="1" applyBorder="1" applyAlignment="1">
      <alignment/>
    </xf>
    <xf numFmtId="0" fontId="0" fillId="0" borderId="0" xfId="24" applyNumberFormat="1" applyFont="1" applyBorder="1">
      <alignment/>
      <protection/>
    </xf>
    <xf numFmtId="0" fontId="5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NumberFormat="1" applyFont="1" applyBorder="1" applyAlignment="1">
      <alignment/>
    </xf>
    <xf numFmtId="0" fontId="6" fillId="0" borderId="0" xfId="19" applyNumberFormat="1" applyFont="1" applyBorder="1" applyAlignment="1">
      <alignment/>
    </xf>
    <xf numFmtId="0" fontId="10" fillId="0" borderId="1" xfId="24" applyNumberFormat="1" applyFont="1" applyBorder="1">
      <alignment/>
      <protection/>
    </xf>
    <xf numFmtId="41" fontId="10" fillId="0" borderId="1" xfId="24" applyNumberFormat="1" applyFont="1" applyBorder="1">
      <alignment/>
      <protection/>
    </xf>
    <xf numFmtId="0" fontId="5" fillId="0" borderId="0" xfId="27" applyNumberFormat="1" applyFont="1" applyBorder="1" applyAlignment="1" applyProtection="1" quotePrefix="1">
      <alignment horizontal="left"/>
      <protection/>
    </xf>
    <xf numFmtId="0" fontId="0" fillId="0" borderId="0" xfId="25" applyFont="1" applyBorder="1">
      <alignment/>
      <protection/>
    </xf>
    <xf numFmtId="41" fontId="9" fillId="0" borderId="0" xfId="19" applyFont="1" applyBorder="1" applyAlignment="1">
      <alignment vertical="center"/>
    </xf>
    <xf numFmtId="0" fontId="6" fillId="0" borderId="0" xfId="19" applyNumberFormat="1" applyFont="1" applyBorder="1" applyAlignment="1">
      <alignment horizontal="left" vertical="justify"/>
    </xf>
    <xf numFmtId="0" fontId="13" fillId="0" borderId="0" xfId="19" applyNumberFormat="1" applyFont="1" applyBorder="1" applyAlignment="1">
      <alignment horizontal="left"/>
    </xf>
    <xf numFmtId="41" fontId="10" fillId="0" borderId="0" xfId="19" applyFont="1" applyFill="1" applyBorder="1" applyAlignment="1">
      <alignment/>
    </xf>
    <xf numFmtId="41" fontId="11" fillId="0" borderId="0" xfId="19" applyFont="1" applyFill="1" applyBorder="1" applyAlignment="1">
      <alignment horizontal="center"/>
    </xf>
    <xf numFmtId="181" fontId="13" fillId="0" borderId="1" xfId="19" applyNumberFormat="1" applyFont="1" applyBorder="1" applyAlignment="1">
      <alignment/>
    </xf>
    <xf numFmtId="0" fontId="6" fillId="0" borderId="0" xfId="19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93" fontId="10" fillId="0" borderId="0" xfId="19" applyNumberFormat="1" applyFont="1" applyBorder="1" applyAlignment="1">
      <alignment horizontal="right"/>
    </xf>
    <xf numFmtId="193" fontId="10" fillId="0" borderId="0" xfId="19" applyNumberFormat="1" applyFont="1" applyAlignment="1">
      <alignment horizontal="right"/>
    </xf>
    <xf numFmtId="0" fontId="10" fillId="0" borderId="0" xfId="0" applyFont="1" applyBorder="1" applyAlignment="1">
      <alignment/>
    </xf>
    <xf numFmtId="16" fontId="10" fillId="0" borderId="0" xfId="0" applyNumberFormat="1" applyFont="1" applyAlignment="1" quotePrefix="1">
      <alignment/>
    </xf>
    <xf numFmtId="17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193" fontId="10" fillId="0" borderId="0" xfId="19" applyNumberFormat="1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Continuous" vertical="center" wrapText="1"/>
    </xf>
    <xf numFmtId="0" fontId="5" fillId="0" borderId="0" xfId="0" applyNumberFormat="1" applyFont="1" applyAlignment="1">
      <alignment horizontal="left" vertical="center"/>
    </xf>
    <xf numFmtId="193" fontId="13" fillId="0" borderId="0" xfId="19" applyNumberFormat="1" applyFont="1" applyBorder="1" applyAlignment="1">
      <alignment/>
    </xf>
    <xf numFmtId="193" fontId="13" fillId="0" borderId="0" xfId="19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1" fontId="10" fillId="0" borderId="0" xfId="19" applyFont="1" applyBorder="1" applyAlignment="1" applyProtection="1">
      <alignment horizontal="right"/>
      <protection/>
    </xf>
    <xf numFmtId="41" fontId="13" fillId="0" borderId="0" xfId="19" applyFont="1" applyFill="1" applyBorder="1" applyAlignment="1">
      <alignment/>
    </xf>
    <xf numFmtId="171" fontId="10" fillId="0" borderId="1" xfId="19" applyNumberFormat="1" applyFont="1" applyBorder="1" applyAlignment="1">
      <alignment/>
    </xf>
    <xf numFmtId="41" fontId="13" fillId="0" borderId="1" xfId="19" applyFont="1" applyBorder="1" applyAlignment="1">
      <alignment/>
    </xf>
    <xf numFmtId="172" fontId="13" fillId="0" borderId="1" xfId="0" applyNumberFormat="1" applyFont="1" applyBorder="1" applyAlignment="1">
      <alignment/>
    </xf>
    <xf numFmtId="172" fontId="10" fillId="0" borderId="0" xfId="19" applyNumberFormat="1" applyFont="1" applyBorder="1" applyAlignment="1">
      <alignment horizontal="center"/>
    </xf>
    <xf numFmtId="171" fontId="1" fillId="0" borderId="0" xfId="19" applyNumberFormat="1" applyFont="1" applyBorder="1" applyAlignment="1" applyProtection="1">
      <alignment horizontal="left" vertical="top"/>
      <protection/>
    </xf>
    <xf numFmtId="182" fontId="10" fillId="0" borderId="0" xfId="0" applyNumberFormat="1" applyFont="1" applyFill="1" applyBorder="1" applyAlignment="1" applyProtection="1">
      <alignment horizontal="left"/>
      <protection/>
    </xf>
    <xf numFmtId="41" fontId="10" fillId="0" borderId="0" xfId="19" applyFont="1" applyFill="1" applyBorder="1" applyAlignment="1">
      <alignment horizontal="right"/>
    </xf>
    <xf numFmtId="3" fontId="10" fillId="0" borderId="0" xfId="19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3" fillId="0" borderId="0" xfId="19" applyNumberFormat="1" applyFont="1" applyFill="1" applyBorder="1" applyAlignment="1">
      <alignment/>
    </xf>
    <xf numFmtId="0" fontId="10" fillId="0" borderId="0" xfId="19" applyNumberFormat="1" applyFont="1" applyFill="1" applyBorder="1" applyAlignment="1">
      <alignment/>
    </xf>
    <xf numFmtId="0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0" fillId="0" borderId="0" xfId="0" applyNumberFormat="1" applyFont="1" applyAlignment="1">
      <alignment/>
    </xf>
    <xf numFmtId="41" fontId="13" fillId="0" borderId="1" xfId="19" applyFont="1" applyBorder="1" applyAlignment="1" applyProtection="1">
      <alignment horizontal="right"/>
      <protection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21" applyFont="1" applyFill="1" applyBorder="1" applyAlignment="1">
      <alignment horizontal="left" vertical="top" wrapText="1"/>
      <protection/>
    </xf>
    <xf numFmtId="41" fontId="10" fillId="0" borderId="1" xfId="19" applyFont="1" applyBorder="1" applyAlignment="1">
      <alignment horizontal="left"/>
    </xf>
    <xf numFmtId="41" fontId="10" fillId="0" borderId="1" xfId="19" applyFont="1" applyBorder="1" applyAlignment="1">
      <alignment horizontal="left" wrapText="1"/>
    </xf>
    <xf numFmtId="213" fontId="10" fillId="0" borderId="0" xfId="17" applyNumberFormat="1" applyFont="1" applyBorder="1" applyAlignment="1">
      <alignment horizontal="right" vertical="top"/>
    </xf>
    <xf numFmtId="173" fontId="10" fillId="0" borderId="0" xfId="19" applyNumberFormat="1" applyFont="1" applyFill="1" applyBorder="1" applyAlignment="1" applyProtection="1">
      <alignment horizontal="right"/>
      <protection/>
    </xf>
    <xf numFmtId="173" fontId="10" fillId="0" borderId="0" xfId="19" applyNumberFormat="1" applyFont="1" applyFill="1" applyBorder="1" applyAlignment="1" applyProtection="1">
      <alignment/>
      <protection/>
    </xf>
    <xf numFmtId="173" fontId="10" fillId="0" borderId="0" xfId="19" applyNumberFormat="1" applyFont="1" applyFill="1" applyBorder="1" applyAlignment="1" applyProtection="1">
      <alignment/>
      <protection/>
    </xf>
    <xf numFmtId="213" fontId="11" fillId="0" borderId="0" xfId="17" applyNumberFormat="1" applyFont="1" applyFill="1" applyBorder="1" applyAlignment="1">
      <alignment horizontal="right" vertical="center" wrapText="1"/>
    </xf>
    <xf numFmtId="213" fontId="13" fillId="0" borderId="0" xfId="17" applyNumberFormat="1" applyFont="1" applyBorder="1" applyAlignment="1">
      <alignment vertical="center"/>
    </xf>
    <xf numFmtId="213" fontId="12" fillId="0" borderId="0" xfId="17" applyNumberFormat="1" applyFont="1" applyFill="1" applyBorder="1" applyAlignment="1">
      <alignment horizontal="right" vertical="center" wrapText="1"/>
    </xf>
    <xf numFmtId="213" fontId="11" fillId="0" borderId="0" xfId="17" applyNumberFormat="1" applyFont="1" applyFill="1" applyBorder="1" applyAlignment="1" quotePrefix="1">
      <alignment horizontal="right" vertical="center" wrapText="1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1" fillId="0" borderId="0" xfId="20" applyFont="1" applyFill="1" applyBorder="1" applyAlignment="1">
      <alignment horizontal="left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0" fontId="13" fillId="0" borderId="0" xfId="19" applyNumberFormat="1" applyFont="1" applyBorder="1" applyAlignment="1">
      <alignment vertical="center"/>
    </xf>
    <xf numFmtId="0" fontId="13" fillId="0" borderId="0" xfId="24" applyNumberFormat="1" applyFont="1" applyBorder="1" applyAlignment="1">
      <alignment vertical="center"/>
      <protection/>
    </xf>
    <xf numFmtId="213" fontId="13" fillId="0" borderId="0" xfId="17" applyNumberFormat="1" applyFont="1" applyBorder="1" applyAlignment="1">
      <alignment horizontal="right" vertical="center"/>
    </xf>
    <xf numFmtId="0" fontId="13" fillId="0" borderId="0" xfId="19" applyNumberFormat="1" applyFont="1" applyBorder="1" applyAlignment="1">
      <alignment horizontal="left" vertical="center"/>
    </xf>
    <xf numFmtId="0" fontId="13" fillId="0" borderId="0" xfId="24" applyNumberFormat="1" applyFont="1" applyBorder="1" applyAlignment="1">
      <alignment horizontal="left" vertical="center"/>
      <protection/>
    </xf>
    <xf numFmtId="213" fontId="10" fillId="0" borderId="0" xfId="17" applyNumberFormat="1" applyFont="1" applyBorder="1" applyAlignment="1">
      <alignment/>
    </xf>
    <xf numFmtId="213" fontId="13" fillId="0" borderId="0" xfId="17" applyNumberFormat="1" applyFont="1" applyBorder="1" applyAlignment="1">
      <alignment/>
    </xf>
    <xf numFmtId="213" fontId="13" fillId="0" borderId="0" xfId="17" applyNumberFormat="1" applyFont="1" applyBorder="1" applyAlignment="1">
      <alignment horizontal="right"/>
    </xf>
    <xf numFmtId="213" fontId="10" fillId="0" borderId="0" xfId="17" applyNumberFormat="1" applyFont="1" applyBorder="1" applyAlignment="1">
      <alignment horizontal="right"/>
    </xf>
    <xf numFmtId="213" fontId="10" fillId="0" borderId="0" xfId="17" applyNumberFormat="1" applyFont="1" applyFill="1" applyBorder="1" applyAlignment="1">
      <alignment/>
    </xf>
    <xf numFmtId="213" fontId="10" fillId="0" borderId="1" xfId="17" applyNumberFormat="1" applyFont="1" applyBorder="1" applyAlignment="1">
      <alignment/>
    </xf>
    <xf numFmtId="213" fontId="0" fillId="0" borderId="0" xfId="17" applyNumberFormat="1" applyFont="1" applyBorder="1" applyAlignment="1">
      <alignment/>
    </xf>
    <xf numFmtId="213" fontId="9" fillId="0" borderId="0" xfId="17" applyNumberFormat="1" applyFont="1" applyBorder="1" applyAlignment="1">
      <alignment horizontal="right"/>
    </xf>
    <xf numFmtId="172" fontId="10" fillId="0" borderId="0" xfId="19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>
      <alignment horizontal="left"/>
    </xf>
    <xf numFmtId="0" fontId="11" fillId="0" borderId="0" xfId="20" applyFont="1" applyFill="1" applyBorder="1" applyAlignment="1">
      <alignment horizontal="left" vertical="center" wrapText="1"/>
      <protection/>
    </xf>
    <xf numFmtId="213" fontId="11" fillId="0" borderId="0" xfId="17" applyNumberFormat="1" applyFont="1" applyFill="1" applyBorder="1" applyAlignment="1">
      <alignment horizontal="right" vertical="center" wrapText="1"/>
    </xf>
    <xf numFmtId="0" fontId="12" fillId="0" borderId="0" xfId="20" applyFont="1" applyFill="1" applyBorder="1" applyAlignment="1">
      <alignment horizontal="left" vertical="center" wrapText="1"/>
      <protection/>
    </xf>
    <xf numFmtId="213" fontId="12" fillId="0" borderId="0" xfId="17" applyNumberFormat="1" applyFont="1" applyFill="1" applyBorder="1" applyAlignment="1">
      <alignment horizontal="right" vertical="center" wrapText="1"/>
    </xf>
    <xf numFmtId="0" fontId="13" fillId="0" borderId="0" xfId="19" applyNumberFormat="1" applyFont="1" applyFill="1" applyBorder="1" applyAlignment="1">
      <alignment horizontal="left" vertical="center"/>
    </xf>
    <xf numFmtId="213" fontId="10" fillId="0" borderId="1" xfId="24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213" fontId="9" fillId="0" borderId="0" xfId="24" applyNumberFormat="1" applyFont="1" applyBorder="1">
      <alignment/>
      <protection/>
    </xf>
    <xf numFmtId="43" fontId="10" fillId="0" borderId="0" xfId="17" applyFont="1" applyBorder="1" applyAlignment="1">
      <alignment/>
    </xf>
    <xf numFmtId="0" fontId="10" fillId="0" borderId="0" xfId="19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13" fontId="13" fillId="0" borderId="0" xfId="17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21" applyFont="1" applyFill="1" applyBorder="1" applyAlignment="1">
      <alignment horizontal="left" vertical="top" wrapText="1"/>
      <protection/>
    </xf>
    <xf numFmtId="213" fontId="10" fillId="0" borderId="1" xfId="17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/>
    </xf>
    <xf numFmtId="41" fontId="22" fillId="0" borderId="0" xfId="19" applyFont="1" applyBorder="1" applyAlignment="1">
      <alignment horizontal="right"/>
    </xf>
    <xf numFmtId="213" fontId="10" fillId="0" borderId="0" xfId="17" applyNumberFormat="1" applyFont="1" applyFill="1" applyBorder="1" applyAlignment="1">
      <alignment horizontal="right"/>
    </xf>
    <xf numFmtId="213" fontId="10" fillId="0" borderId="0" xfId="17" applyNumberFormat="1" applyFont="1" applyBorder="1" applyAlignment="1">
      <alignment horizontal="right" vertical="center"/>
    </xf>
    <xf numFmtId="0" fontId="11" fillId="0" borderId="0" xfId="21" applyFont="1" applyFill="1" applyBorder="1" applyAlignment="1">
      <alignment horizontal="left" vertical="top" wrapText="1"/>
      <protection/>
    </xf>
    <xf numFmtId="41" fontId="13" fillId="0" borderId="0" xfId="19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/>
    </xf>
    <xf numFmtId="213" fontId="10" fillId="0" borderId="0" xfId="24" applyNumberFormat="1" applyFont="1" applyBorder="1">
      <alignment/>
      <protection/>
    </xf>
    <xf numFmtId="213" fontId="11" fillId="0" borderId="0" xfId="17" applyNumberFormat="1" applyFont="1" applyFill="1" applyBorder="1" applyAlignment="1">
      <alignment vertical="center" wrapText="1"/>
    </xf>
    <xf numFmtId="213" fontId="11" fillId="0" borderId="0" xfId="17" applyNumberFormat="1" applyFont="1" applyFill="1" applyBorder="1" applyAlignment="1" quotePrefix="1">
      <alignment vertical="center" wrapText="1"/>
    </xf>
    <xf numFmtId="0" fontId="10" fillId="0" borderId="0" xfId="19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213" fontId="10" fillId="0" borderId="0" xfId="17" applyNumberFormat="1" applyFont="1" applyBorder="1" applyAlignment="1">
      <alignment/>
    </xf>
    <xf numFmtId="213" fontId="13" fillId="0" borderId="0" xfId="17" applyNumberFormat="1" applyFont="1" applyBorder="1" applyAlignment="1">
      <alignment/>
    </xf>
    <xf numFmtId="0" fontId="10" fillId="0" borderId="1" xfId="19" applyNumberFormat="1" applyFont="1" applyBorder="1" applyAlignment="1">
      <alignment horizontal="right"/>
    </xf>
    <xf numFmtId="41" fontId="23" fillId="0" borderId="0" xfId="19" applyFont="1" applyFill="1" applyBorder="1" applyAlignment="1">
      <alignment horizontal="right"/>
    </xf>
    <xf numFmtId="0" fontId="12" fillId="0" borderId="0" xfId="21" applyFont="1" applyFill="1" applyBorder="1" applyAlignment="1">
      <alignment horizontal="left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13" fontId="0" fillId="0" borderId="0" xfId="17" applyNumberFormat="1" applyFont="1" applyBorder="1" applyAlignment="1">
      <alignment horizontal="right"/>
    </xf>
    <xf numFmtId="213" fontId="6" fillId="0" borderId="0" xfId="17" applyNumberFormat="1" applyFont="1" applyBorder="1" applyAlignment="1">
      <alignment horizontal="right"/>
    </xf>
    <xf numFmtId="171" fontId="24" fillId="0" borderId="0" xfId="19" applyNumberFormat="1" applyFont="1" applyBorder="1" applyAlignment="1">
      <alignment/>
    </xf>
    <xf numFmtId="172" fontId="24" fillId="0" borderId="0" xfId="0" applyNumberFormat="1" applyFont="1" applyBorder="1" applyAlignment="1">
      <alignment horizontal="left"/>
    </xf>
    <xf numFmtId="171" fontId="25" fillId="0" borderId="0" xfId="19" applyNumberFormat="1" applyFont="1" applyBorder="1" applyAlignment="1">
      <alignment/>
    </xf>
    <xf numFmtId="171" fontId="25" fillId="0" borderId="0" xfId="19" applyNumberFormat="1" applyFont="1" applyBorder="1" applyAlignment="1">
      <alignment horizontal="right"/>
    </xf>
    <xf numFmtId="213" fontId="24" fillId="0" borderId="0" xfId="17" applyNumberFormat="1" applyFont="1" applyBorder="1" applyAlignment="1" applyProtection="1">
      <alignment horizontal="right"/>
      <protection/>
    </xf>
    <xf numFmtId="213" fontId="24" fillId="0" borderId="0" xfId="17" applyNumberFormat="1" applyFont="1" applyBorder="1" applyAlignment="1">
      <alignment/>
    </xf>
    <xf numFmtId="172" fontId="24" fillId="0" borderId="0" xfId="19" applyNumberFormat="1" applyFont="1" applyAlignment="1">
      <alignment/>
    </xf>
    <xf numFmtId="213" fontId="10" fillId="0" borderId="0" xfId="17" applyNumberFormat="1" applyFont="1" applyAlignment="1">
      <alignment/>
    </xf>
    <xf numFmtId="171" fontId="27" fillId="0" borderId="0" xfId="19" applyNumberFormat="1" applyFont="1" applyBorder="1" applyAlignment="1">
      <alignment/>
    </xf>
    <xf numFmtId="171" fontId="28" fillId="0" borderId="0" xfId="19" applyNumberFormat="1" applyFont="1" applyBorder="1" applyAlignment="1">
      <alignment/>
    </xf>
    <xf numFmtId="171" fontId="29" fillId="0" borderId="0" xfId="19" applyNumberFormat="1" applyFont="1" applyBorder="1" applyAlignment="1">
      <alignment/>
    </xf>
    <xf numFmtId="213" fontId="14" fillId="0" borderId="0" xfId="17" applyNumberFormat="1" applyFont="1" applyBorder="1" applyAlignment="1" applyProtection="1">
      <alignment horizontal="right"/>
      <protection/>
    </xf>
    <xf numFmtId="213" fontId="9" fillId="0" borderId="0" xfId="17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173" fontId="13" fillId="0" borderId="0" xfId="0" applyNumberFormat="1" applyFont="1" applyAlignment="1">
      <alignment/>
    </xf>
    <xf numFmtId="43" fontId="13" fillId="0" borderId="0" xfId="17" applyFont="1" applyBorder="1" applyAlignment="1">
      <alignment/>
    </xf>
    <xf numFmtId="172" fontId="13" fillId="0" borderId="0" xfId="0" applyNumberFormat="1" applyFont="1" applyBorder="1" applyAlignment="1">
      <alignment horizontal="left"/>
    </xf>
    <xf numFmtId="214" fontId="10" fillId="0" borderId="0" xfId="0" applyNumberFormat="1" applyFont="1" applyBorder="1" applyAlignment="1">
      <alignment horizontal="right"/>
    </xf>
    <xf numFmtId="171" fontId="30" fillId="0" borderId="0" xfId="19" applyNumberFormat="1" applyFont="1" applyBorder="1" applyAlignment="1">
      <alignment/>
    </xf>
    <xf numFmtId="213" fontId="0" fillId="0" borderId="0" xfId="0" applyNumberFormat="1" applyFont="1" applyAlignment="1">
      <alignment/>
    </xf>
    <xf numFmtId="213" fontId="13" fillId="0" borderId="0" xfId="0" applyNumberFormat="1" applyFont="1" applyAlignment="1">
      <alignment/>
    </xf>
    <xf numFmtId="4" fontId="10" fillId="0" borderId="0" xfId="19" applyNumberFormat="1" applyFont="1" applyFill="1" applyBorder="1" applyAlignment="1" applyProtection="1">
      <alignment/>
      <protection/>
    </xf>
    <xf numFmtId="171" fontId="5" fillId="0" borderId="0" xfId="19" applyNumberFormat="1" applyFont="1" applyBorder="1" applyAlignment="1" applyProtection="1" quotePrefix="1">
      <alignment horizontal="left"/>
      <protection/>
    </xf>
    <xf numFmtId="172" fontId="5" fillId="0" borderId="0" xfId="19" applyNumberFormat="1" applyFont="1" applyBorder="1" applyAlignment="1" applyProtection="1" quotePrefix="1">
      <alignment horizontal="left"/>
      <protection/>
    </xf>
    <xf numFmtId="0" fontId="5" fillId="0" borderId="0" xfId="23" applyNumberFormat="1" applyFont="1" applyBorder="1" applyAlignment="1">
      <alignment horizontal="left" vertical="top"/>
      <protection/>
    </xf>
    <xf numFmtId="172" fontId="10" fillId="0" borderId="2" xfId="28" applyNumberFormat="1" applyFont="1" applyBorder="1" applyAlignment="1" applyProtection="1">
      <alignment horizontal="center" vertical="center"/>
      <protection/>
    </xf>
    <xf numFmtId="172" fontId="10" fillId="0" borderId="2" xfId="28" applyNumberFormat="1" applyFont="1" applyBorder="1" applyAlignment="1" applyProtection="1">
      <alignment horizontal="center" vertical="center" wrapText="1"/>
      <protection/>
    </xf>
    <xf numFmtId="172" fontId="10" fillId="0" borderId="0" xfId="28" applyNumberFormat="1" applyFont="1" applyBorder="1" applyAlignment="1" applyProtection="1">
      <alignment horizontal="left" vertical="center" wrapText="1"/>
      <protection/>
    </xf>
    <xf numFmtId="172" fontId="10" fillId="0" borderId="0" xfId="28" applyNumberFormat="1" applyFont="1" applyBorder="1" applyAlignment="1" applyProtection="1">
      <alignment horizontal="right" vertical="top" wrapText="1"/>
      <protection/>
    </xf>
    <xf numFmtId="172" fontId="10" fillId="0" borderId="0" xfId="28" applyNumberFormat="1" applyFont="1" applyBorder="1" applyAlignment="1" applyProtection="1">
      <alignment horizontal="right" wrapText="1"/>
      <protection/>
    </xf>
    <xf numFmtId="172" fontId="10" fillId="0" borderId="1" xfId="28" applyNumberFormat="1" applyFont="1" applyBorder="1" applyAlignment="1" applyProtection="1">
      <alignment horizontal="right" vertical="top"/>
      <protection/>
    </xf>
    <xf numFmtId="172" fontId="10" fillId="0" borderId="1" xfId="28" applyNumberFormat="1" applyFont="1" applyBorder="1" applyAlignment="1" applyProtection="1">
      <alignment horizontal="right"/>
      <protection/>
    </xf>
    <xf numFmtId="172" fontId="10" fillId="0" borderId="1" xfId="28" applyNumberFormat="1" applyFont="1" applyBorder="1" applyAlignment="1">
      <alignment horizontal="right" vertical="center"/>
    </xf>
    <xf numFmtId="172" fontId="10" fillId="0" borderId="0" xfId="28" applyNumberFormat="1" applyFont="1" applyBorder="1" applyAlignment="1">
      <alignment horizontal="right" vertical="top"/>
    </xf>
    <xf numFmtId="172" fontId="10" fillId="0" borderId="0" xfId="28" applyNumberFormat="1" applyFont="1" applyBorder="1" applyAlignment="1" applyProtection="1">
      <alignment horizontal="right" vertical="top"/>
      <protection/>
    </xf>
    <xf numFmtId="172" fontId="10" fillId="0" borderId="0" xfId="28" applyNumberFormat="1" applyFont="1" applyBorder="1" applyAlignment="1" applyProtection="1">
      <alignment horizontal="right"/>
      <protection/>
    </xf>
    <xf numFmtId="172" fontId="10" fillId="0" borderId="0" xfId="28" applyNumberFormat="1" applyFont="1" applyBorder="1" applyAlignment="1" applyProtection="1">
      <alignment horizontal="center" vertical="top" wrapText="1"/>
      <protection/>
    </xf>
    <xf numFmtId="172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left"/>
    </xf>
    <xf numFmtId="172" fontId="10" fillId="0" borderId="0" xfId="0" applyNumberFormat="1" applyFont="1" applyFill="1" applyBorder="1" applyAlignment="1">
      <alignment horizontal="right"/>
    </xf>
    <xf numFmtId="172" fontId="10" fillId="0" borderId="1" xfId="28" applyNumberFormat="1" applyFont="1" applyBorder="1" applyAlignment="1">
      <alignment vertical="center"/>
    </xf>
    <xf numFmtId="213" fontId="10" fillId="0" borderId="0" xfId="17" applyNumberFormat="1" applyFont="1" applyBorder="1" applyAlignment="1">
      <alignment vertical="center"/>
    </xf>
    <xf numFmtId="171" fontId="12" fillId="0" borderId="0" xfId="19" applyNumberFormat="1" applyFont="1" applyFill="1" applyBorder="1" applyAlignment="1">
      <alignment horizontal="left" vertical="center" wrapText="1"/>
    </xf>
    <xf numFmtId="171" fontId="11" fillId="0" borderId="0" xfId="19" applyNumberFormat="1" applyFont="1" applyFill="1" applyBorder="1" applyAlignment="1">
      <alignment horizontal="left" vertical="center" wrapText="1"/>
    </xf>
    <xf numFmtId="171" fontId="12" fillId="0" borderId="0" xfId="19" applyNumberFormat="1" applyFont="1" applyFill="1" applyBorder="1" applyAlignment="1">
      <alignment horizontal="left" vertical="center"/>
    </xf>
    <xf numFmtId="171" fontId="12" fillId="0" borderId="0" xfId="19" applyNumberFormat="1" applyFont="1" applyFill="1" applyBorder="1" applyAlignment="1">
      <alignment horizontal="left" vertical="center" wrapText="1"/>
    </xf>
    <xf numFmtId="213" fontId="10" fillId="0" borderId="0" xfId="17" applyNumberFormat="1" applyFont="1" applyBorder="1" applyAlignment="1" quotePrefix="1">
      <alignment horizontal="right" vertical="center"/>
    </xf>
    <xf numFmtId="213" fontId="13" fillId="0" borderId="0" xfId="17" applyNumberFormat="1" applyFont="1" applyBorder="1" applyAlignment="1" quotePrefix="1">
      <alignment horizontal="right" vertical="center"/>
    </xf>
    <xf numFmtId="213" fontId="10" fillId="0" borderId="1" xfId="17" applyNumberFormat="1" applyFont="1" applyBorder="1" applyAlignment="1" quotePrefix="1">
      <alignment horizontal="right" vertical="center"/>
    </xf>
    <xf numFmtId="213" fontId="10" fillId="0" borderId="1" xfId="17" applyNumberFormat="1" applyFont="1" applyBorder="1" applyAlignment="1">
      <alignment horizontal="right" vertical="center"/>
    </xf>
    <xf numFmtId="182" fontId="10" fillId="0" borderId="0" xfId="0" applyNumberFormat="1" applyFont="1" applyFill="1" applyBorder="1" applyAlignment="1" applyProtection="1">
      <alignment horizontal="left" vertical="center"/>
      <protection/>
    </xf>
    <xf numFmtId="41" fontId="10" fillId="0" borderId="0" xfId="19" applyFont="1" applyFill="1" applyBorder="1" applyAlignment="1" applyProtection="1">
      <alignment horizontal="right" vertical="center"/>
      <protection/>
    </xf>
    <xf numFmtId="172" fontId="10" fillId="0" borderId="0" xfId="19" applyNumberFormat="1" applyFont="1" applyBorder="1" applyAlignment="1">
      <alignment vertical="center"/>
    </xf>
    <xf numFmtId="41" fontId="11" fillId="0" borderId="0" xfId="19" applyFont="1" applyFill="1" applyBorder="1" applyAlignment="1" applyProtection="1">
      <alignment horizontal="right" vertical="center"/>
      <protection/>
    </xf>
    <xf numFmtId="41" fontId="11" fillId="0" borderId="0" xfId="19" applyFont="1" applyFill="1" applyBorder="1" applyAlignment="1" applyProtection="1">
      <alignment vertical="center"/>
      <protection/>
    </xf>
    <xf numFmtId="41" fontId="10" fillId="0" borderId="0" xfId="19" applyFont="1" applyFill="1" applyBorder="1" applyAlignment="1" applyProtection="1">
      <alignment vertical="center"/>
      <protection/>
    </xf>
    <xf numFmtId="3" fontId="10" fillId="0" borderId="0" xfId="19" applyNumberFormat="1" applyFont="1" applyFill="1" applyBorder="1" applyAlignment="1" applyProtection="1">
      <alignment vertical="center"/>
      <protection/>
    </xf>
    <xf numFmtId="214" fontId="10" fillId="0" borderId="0" xfId="0" applyNumberFormat="1" applyFont="1" applyBorder="1" applyAlignment="1">
      <alignment horizontal="right" vertical="center"/>
    </xf>
    <xf numFmtId="41" fontId="10" fillId="0" borderId="0" xfId="19" applyFont="1" applyFill="1" applyBorder="1" applyAlignment="1">
      <alignment horizontal="right" vertical="center"/>
    </xf>
    <xf numFmtId="41" fontId="10" fillId="0" borderId="0" xfId="19" applyFont="1" applyAlignment="1">
      <alignment horizontal="right" vertical="center"/>
    </xf>
    <xf numFmtId="41" fontId="10" fillId="0" borderId="0" xfId="19" applyFont="1" applyAlignment="1">
      <alignment vertical="center"/>
    </xf>
    <xf numFmtId="41" fontId="10" fillId="0" borderId="0" xfId="19" applyFont="1" applyFill="1" applyBorder="1" applyAlignment="1">
      <alignment vertical="center"/>
    </xf>
    <xf numFmtId="172" fontId="10" fillId="0" borderId="0" xfId="19" applyNumberFormat="1" applyFont="1" applyBorder="1" applyAlignment="1">
      <alignment horizontal="right" vertical="center"/>
    </xf>
    <xf numFmtId="172" fontId="10" fillId="0" borderId="0" xfId="19" applyNumberFormat="1" applyFont="1" applyBorder="1" applyAlignment="1" applyProtection="1">
      <alignment horizontal="right" vertical="center"/>
      <protection/>
    </xf>
    <xf numFmtId="172" fontId="10" fillId="0" borderId="0" xfId="19" applyNumberFormat="1" applyFont="1" applyFill="1" applyBorder="1" applyAlignment="1" applyProtection="1">
      <alignment horizontal="right" vertical="center"/>
      <protection/>
    </xf>
    <xf numFmtId="172" fontId="13" fillId="0" borderId="0" xfId="19" applyNumberFormat="1" applyFont="1" applyBorder="1" applyAlignment="1" applyProtection="1">
      <alignment horizontal="right" vertical="center"/>
      <protection/>
    </xf>
    <xf numFmtId="172" fontId="13" fillId="0" borderId="0" xfId="19" applyNumberFormat="1" applyFont="1" applyFill="1" applyBorder="1" applyAlignment="1" applyProtection="1">
      <alignment horizontal="right" vertical="center"/>
      <protection/>
    </xf>
    <xf numFmtId="173" fontId="10" fillId="0" borderId="0" xfId="19" applyNumberFormat="1" applyFont="1" applyFill="1" applyBorder="1" applyAlignment="1" applyProtection="1">
      <alignment horizontal="right" vertical="center"/>
      <protection/>
    </xf>
    <xf numFmtId="173" fontId="10" fillId="0" borderId="0" xfId="19" applyNumberFormat="1" applyFont="1" applyBorder="1" applyAlignment="1">
      <alignment horizontal="right" vertical="center"/>
    </xf>
    <xf numFmtId="173" fontId="10" fillId="0" borderId="0" xfId="19" applyNumberFormat="1" applyFont="1" applyFill="1" applyBorder="1" applyAlignment="1" applyProtection="1">
      <alignment vertical="center"/>
      <protection/>
    </xf>
    <xf numFmtId="172" fontId="10" fillId="0" borderId="0" xfId="0" applyNumberFormat="1" applyFont="1" applyBorder="1" applyAlignment="1">
      <alignment horizontal="right" vertical="center"/>
    </xf>
    <xf numFmtId="173" fontId="10" fillId="0" borderId="0" xfId="19" applyNumberFormat="1" applyFont="1" applyBorder="1" applyAlignment="1" applyProtection="1">
      <alignment horizontal="right" vertical="center"/>
      <protection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0" xfId="19" applyNumberFormat="1" applyFont="1" applyBorder="1" applyAlignment="1" applyProtection="1">
      <alignment horizontal="left"/>
      <protection/>
    </xf>
    <xf numFmtId="172" fontId="11" fillId="0" borderId="0" xfId="19" applyNumberFormat="1" applyFont="1" applyFill="1" applyBorder="1" applyAlignment="1">
      <alignment horizontal="left" vertical="center" wrapText="1"/>
    </xf>
    <xf numFmtId="172" fontId="10" fillId="0" borderId="0" xfId="19" applyNumberFormat="1" applyFont="1" applyAlignment="1">
      <alignment horizontal="right" vertical="center"/>
    </xf>
    <xf numFmtId="172" fontId="10" fillId="0" borderId="0" xfId="19" applyNumberFormat="1" applyFont="1" applyAlignment="1">
      <alignment vertical="center"/>
    </xf>
    <xf numFmtId="41" fontId="10" fillId="0" borderId="0" xfId="19" applyFont="1" applyBorder="1" applyAlignment="1">
      <alignment horizontal="right" vertical="center"/>
    </xf>
    <xf numFmtId="172" fontId="12" fillId="0" borderId="0" xfId="19" applyNumberFormat="1" applyFont="1" applyFill="1" applyBorder="1" applyAlignment="1">
      <alignment horizontal="left" vertical="center" wrapText="1"/>
    </xf>
    <xf numFmtId="172" fontId="13" fillId="0" borderId="0" xfId="19" applyNumberFormat="1" applyFont="1" applyAlignment="1">
      <alignment horizontal="right" vertical="center"/>
    </xf>
    <xf numFmtId="172" fontId="13" fillId="0" borderId="0" xfId="19" applyNumberFormat="1" applyFont="1" applyAlignment="1">
      <alignment vertical="center"/>
    </xf>
    <xf numFmtId="41" fontId="13" fillId="0" borderId="0" xfId="19" applyFont="1" applyBorder="1" applyAlignment="1">
      <alignment horizontal="right" vertical="center"/>
    </xf>
    <xf numFmtId="43" fontId="10" fillId="0" borderId="0" xfId="17" applyFont="1" applyAlignment="1">
      <alignment vertical="center"/>
    </xf>
    <xf numFmtId="172" fontId="13" fillId="0" borderId="0" xfId="19" applyNumberFormat="1" applyFont="1" applyBorder="1" applyAlignment="1">
      <alignment vertical="center"/>
    </xf>
    <xf numFmtId="172" fontId="13" fillId="0" borderId="0" xfId="19" applyNumberFormat="1" applyFont="1" applyBorder="1" applyAlignment="1">
      <alignment horizontal="left" vertical="center"/>
    </xf>
    <xf numFmtId="172" fontId="13" fillId="0" borderId="0" xfId="19" applyNumberFormat="1" applyFont="1" applyBorder="1" applyAlignment="1" applyProtection="1">
      <alignment horizontal="left" vertical="center"/>
      <protection/>
    </xf>
    <xf numFmtId="0" fontId="15" fillId="0" borderId="0" xfId="19" applyNumberFormat="1" applyFont="1" applyAlignment="1">
      <alignment vertical="center"/>
    </xf>
    <xf numFmtId="172" fontId="15" fillId="0" borderId="0" xfId="19" applyNumberFormat="1" applyFont="1" applyAlignment="1">
      <alignment horizontal="right" vertical="center"/>
    </xf>
    <xf numFmtId="41" fontId="15" fillId="0" borderId="0" xfId="19" applyFont="1" applyBorder="1" applyAlignment="1">
      <alignment horizontal="right" vertical="center"/>
    </xf>
    <xf numFmtId="172" fontId="15" fillId="0" borderId="0" xfId="19" applyNumberFormat="1" applyFont="1" applyAlignment="1">
      <alignment vertical="center"/>
    </xf>
    <xf numFmtId="172" fontId="12" fillId="0" borderId="0" xfId="19" applyNumberFormat="1" applyFont="1" applyFill="1" applyBorder="1" applyAlignment="1">
      <alignment horizontal="left" vertical="center"/>
    </xf>
    <xf numFmtId="172" fontId="26" fillId="0" borderId="0" xfId="19" applyNumberFormat="1" applyFont="1" applyAlignment="1">
      <alignment vertical="center"/>
    </xf>
    <xf numFmtId="43" fontId="13" fillId="0" borderId="0" xfId="17" applyFont="1" applyAlignment="1">
      <alignment vertical="center"/>
    </xf>
    <xf numFmtId="182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213" fontId="10" fillId="0" borderId="0" xfId="17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213" fontId="13" fillId="0" borderId="0" xfId="17" applyNumberFormat="1" applyFont="1" applyAlignment="1">
      <alignment vertical="center"/>
    </xf>
    <xf numFmtId="213" fontId="10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82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0" fontId="11" fillId="0" borderId="0" xfId="19" applyNumberFormat="1" applyFont="1" applyFill="1" applyBorder="1" applyAlignment="1">
      <alignment horizontal="left" vertical="center" wrapText="1"/>
    </xf>
    <xf numFmtId="3" fontId="11" fillId="0" borderId="0" xfId="19" applyNumberFormat="1" applyFont="1" applyFill="1" applyBorder="1" applyAlignment="1">
      <alignment horizontal="right" vertical="center" wrapText="1"/>
    </xf>
    <xf numFmtId="3" fontId="10" fillId="0" borderId="0" xfId="19" applyNumberFormat="1" applyFont="1" applyFill="1" applyBorder="1" applyAlignment="1">
      <alignment vertical="center"/>
    </xf>
    <xf numFmtId="3" fontId="13" fillId="0" borderId="0" xfId="19" applyNumberFormat="1" applyFont="1" applyFill="1" applyBorder="1" applyAlignment="1">
      <alignment vertical="center"/>
    </xf>
    <xf numFmtId="0" fontId="13" fillId="0" borderId="0" xfId="19" applyNumberFormat="1" applyFont="1" applyFill="1" applyBorder="1" applyAlignment="1">
      <alignment vertical="center"/>
    </xf>
    <xf numFmtId="41" fontId="13" fillId="0" borderId="0" xfId="19" applyFont="1" applyFill="1" applyBorder="1" applyAlignment="1">
      <alignment vertical="center"/>
    </xf>
    <xf numFmtId="172" fontId="10" fillId="0" borderId="0" xfId="19" applyNumberFormat="1" applyFont="1" applyFill="1" applyBorder="1" applyAlignment="1">
      <alignment vertical="center"/>
    </xf>
    <xf numFmtId="172" fontId="13" fillId="0" borderId="0" xfId="19" applyNumberFormat="1" applyFont="1" applyFill="1" applyBorder="1" applyAlignment="1">
      <alignment vertical="center"/>
    </xf>
    <xf numFmtId="0" fontId="10" fillId="0" borderId="2" xfId="19" applyNumberFormat="1" applyFont="1" applyBorder="1" applyAlignment="1">
      <alignment/>
    </xf>
    <xf numFmtId="0" fontId="10" fillId="0" borderId="1" xfId="19" applyNumberFormat="1" applyFont="1" applyBorder="1" applyAlignment="1">
      <alignment/>
    </xf>
    <xf numFmtId="0" fontId="10" fillId="0" borderId="1" xfId="0" applyFont="1" applyBorder="1" applyAlignment="1">
      <alignment horizontal="right" vertical="center" wrapText="1"/>
    </xf>
    <xf numFmtId="182" fontId="10" fillId="0" borderId="2" xfId="0" applyNumberFormat="1" applyFont="1" applyFill="1" applyBorder="1" applyAlignment="1" applyProtection="1">
      <alignment horizontal="right" vertical="center" wrapText="1"/>
      <protection/>
    </xf>
    <xf numFmtId="182" fontId="10" fillId="0" borderId="3" xfId="0" applyNumberFormat="1" applyFont="1" applyFill="1" applyBorder="1" applyAlignment="1" applyProtection="1">
      <alignment horizontal="centerContinuous" vertical="center" wrapText="1"/>
      <protection/>
    </xf>
    <xf numFmtId="182" fontId="10" fillId="0" borderId="3" xfId="0" applyNumberFormat="1" applyFont="1" applyFill="1" applyBorder="1" applyAlignment="1" applyProtection="1">
      <alignment horizontal="centerContinuous" vertical="top"/>
      <protection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182" fontId="10" fillId="0" borderId="3" xfId="0" applyNumberFormat="1" applyFont="1" applyFill="1" applyBorder="1" applyAlignment="1" applyProtection="1">
      <alignment horizontal="right" vertical="center"/>
      <protection/>
    </xf>
    <xf numFmtId="182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>
      <alignment/>
      <protection/>
    </xf>
    <xf numFmtId="0" fontId="10" fillId="0" borderId="2" xfId="19" applyNumberFormat="1" applyFont="1" applyBorder="1" applyAlignment="1">
      <alignment horizontal="right"/>
    </xf>
    <xf numFmtId="0" fontId="10" fillId="0" borderId="2" xfId="19" applyNumberFormat="1" applyFont="1" applyBorder="1" applyAlignment="1">
      <alignment horizontal="right" vertical="center"/>
    </xf>
    <xf numFmtId="0" fontId="10" fillId="0" borderId="1" xfId="19" applyNumberFormat="1" applyFont="1" applyBorder="1" applyAlignment="1">
      <alignment horizontal="right" vertical="center"/>
    </xf>
    <xf numFmtId="0" fontId="10" fillId="0" borderId="2" xfId="19" applyNumberFormat="1" applyFont="1" applyBorder="1" applyAlignment="1">
      <alignment vertical="center"/>
    </xf>
    <xf numFmtId="0" fontId="10" fillId="0" borderId="1" xfId="19" applyNumberFormat="1" applyFont="1" applyBorder="1" applyAlignment="1">
      <alignment vertical="center"/>
    </xf>
    <xf numFmtId="0" fontId="10" fillId="0" borderId="0" xfId="19" applyNumberFormat="1" applyFont="1" applyBorder="1" applyAlignment="1">
      <alignment vertical="center"/>
    </xf>
    <xf numFmtId="0" fontId="10" fillId="0" borderId="0" xfId="24" applyFont="1" applyBorder="1" applyAlignment="1">
      <alignment vertical="center"/>
      <protection/>
    </xf>
    <xf numFmtId="213" fontId="10" fillId="0" borderId="0" xfId="24" applyNumberFormat="1" applyFont="1" applyBorder="1" applyAlignment="1">
      <alignment vertical="center"/>
      <protection/>
    </xf>
    <xf numFmtId="0" fontId="10" fillId="0" borderId="1" xfId="24" applyFont="1" applyBorder="1" applyAlignment="1">
      <alignment horizontal="left" vertical="center"/>
      <protection/>
    </xf>
    <xf numFmtId="172" fontId="10" fillId="0" borderId="1" xfId="19" applyNumberFormat="1" applyFont="1" applyBorder="1" applyAlignment="1">
      <alignment vertical="center"/>
    </xf>
    <xf numFmtId="213" fontId="10" fillId="0" borderId="1" xfId="17" applyNumberFormat="1" applyFont="1" applyBorder="1" applyAlignment="1">
      <alignment vertical="center"/>
    </xf>
    <xf numFmtId="41" fontId="10" fillId="0" borderId="0" xfId="19" applyFont="1" applyBorder="1" applyAlignment="1">
      <alignment vertical="center"/>
    </xf>
    <xf numFmtId="0" fontId="10" fillId="0" borderId="2" xfId="19" applyNumberFormat="1" applyFont="1" applyBorder="1" applyAlignment="1">
      <alignment horizontal="left" vertical="center"/>
    </xf>
    <xf numFmtId="0" fontId="10" fillId="0" borderId="1" xfId="19" applyNumberFormat="1" applyFont="1" applyBorder="1" applyAlignment="1">
      <alignment horizontal="left" vertical="center"/>
    </xf>
    <xf numFmtId="0" fontId="10" fillId="0" borderId="0" xfId="19" applyNumberFormat="1" applyFont="1" applyBorder="1" applyAlignment="1">
      <alignment horizontal="left" vertical="justify"/>
    </xf>
    <xf numFmtId="0" fontId="10" fillId="0" borderId="0" xfId="25" applyFont="1" applyBorder="1">
      <alignment/>
      <protection/>
    </xf>
    <xf numFmtId="213" fontId="11" fillId="0" borderId="1" xfId="17" applyNumberFormat="1" applyFont="1" applyFill="1" applyBorder="1" applyAlignment="1">
      <alignment horizontal="right" vertical="center" wrapText="1"/>
    </xf>
    <xf numFmtId="0" fontId="10" fillId="0" borderId="0" xfId="19" applyNumberFormat="1" applyFont="1" applyBorder="1" applyAlignment="1">
      <alignment horizontal="left" vertical="center"/>
    </xf>
    <xf numFmtId="0" fontId="10" fillId="0" borderId="0" xfId="19" applyNumberFormat="1" applyFont="1" applyFill="1" applyBorder="1" applyAlignment="1">
      <alignment horizontal="left" vertical="center"/>
    </xf>
    <xf numFmtId="42" fontId="10" fillId="0" borderId="0" xfId="17" applyNumberFormat="1" applyFont="1" applyBorder="1" applyAlignment="1" quotePrefix="1">
      <alignment horizontal="right"/>
    </xf>
    <xf numFmtId="0" fontId="11" fillId="0" borderId="0" xfId="2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0" fontId="11" fillId="0" borderId="0" xfId="21" applyFont="1" applyFill="1" applyBorder="1" applyAlignment="1">
      <alignment horizontal="left" vertical="center" wrapText="1"/>
      <protection/>
    </xf>
    <xf numFmtId="0" fontId="10" fillId="0" borderId="0" xfId="19" applyNumberFormat="1" applyFont="1" applyBorder="1" applyAlignment="1">
      <alignment horizontal="left" vertical="center" wrapText="1"/>
    </xf>
    <xf numFmtId="0" fontId="13" fillId="0" borderId="0" xfId="19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19" applyNumberFormat="1" applyFont="1" applyAlignment="1">
      <alignment/>
    </xf>
    <xf numFmtId="0" fontId="11" fillId="0" borderId="0" xfId="22" applyNumberFormat="1" applyFont="1" applyFill="1" applyBorder="1" applyAlignment="1">
      <alignment horizontal="left"/>
      <protection/>
    </xf>
    <xf numFmtId="172" fontId="6" fillId="0" borderId="0" xfId="0" applyNumberFormat="1" applyFont="1" applyBorder="1" applyAlignment="1">
      <alignment/>
    </xf>
    <xf numFmtId="213" fontId="11" fillId="0" borderId="0" xfId="17" applyNumberFormat="1" applyFont="1" applyFill="1" applyBorder="1" applyAlignment="1">
      <alignment vertical="center" wrapText="1"/>
    </xf>
    <xf numFmtId="213" fontId="12" fillId="0" borderId="1" xfId="17" applyNumberFormat="1" applyFont="1" applyFill="1" applyBorder="1" applyAlignment="1">
      <alignment horizontal="right" vertical="center" wrapText="1"/>
    </xf>
    <xf numFmtId="172" fontId="15" fillId="0" borderId="0" xfId="26" applyNumberFormat="1" applyFont="1" applyBorder="1" applyAlignment="1">
      <alignment vertical="center"/>
      <protection/>
    </xf>
    <xf numFmtId="43" fontId="10" fillId="0" borderId="0" xfId="17" applyFont="1" applyBorder="1" applyAlignment="1" quotePrefix="1">
      <alignment horizontal="right" vertical="center"/>
    </xf>
    <xf numFmtId="43" fontId="10" fillId="0" borderId="0" xfId="17" applyFont="1" applyFill="1" applyBorder="1" applyAlignment="1" quotePrefix="1">
      <alignment horizontal="right"/>
    </xf>
    <xf numFmtId="43" fontId="10" fillId="0" borderId="0" xfId="17" applyFont="1" applyFill="1" applyBorder="1" applyAlignment="1" quotePrefix="1">
      <alignment horizontal="right" vertical="center"/>
    </xf>
    <xf numFmtId="213" fontId="10" fillId="0" borderId="0" xfId="17" applyNumberFormat="1" applyFont="1" applyFill="1" applyBorder="1" applyAlignment="1">
      <alignment/>
    </xf>
    <xf numFmtId="0" fontId="11" fillId="0" borderId="0" xfId="21" applyFont="1" applyFill="1" applyBorder="1" applyAlignment="1">
      <alignment wrapText="1"/>
      <protection/>
    </xf>
    <xf numFmtId="213" fontId="11" fillId="0" borderId="0" xfId="17" applyNumberFormat="1" applyFont="1" applyFill="1" applyBorder="1" applyAlignment="1">
      <alignment wrapText="1"/>
    </xf>
    <xf numFmtId="0" fontId="11" fillId="0" borderId="0" xfId="21" applyFont="1" applyFill="1" applyBorder="1" applyAlignment="1">
      <alignment wrapText="1"/>
      <protection/>
    </xf>
    <xf numFmtId="0" fontId="13" fillId="0" borderId="1" xfId="19" applyNumberFormat="1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19" applyNumberFormat="1" applyFont="1" applyBorder="1" applyAlignment="1" applyProtection="1" quotePrefix="1">
      <alignment horizontal="left" vertical="top"/>
      <protection/>
    </xf>
    <xf numFmtId="0" fontId="5" fillId="0" borderId="0" xfId="27" applyNumberFormat="1" applyFont="1" applyBorder="1" applyAlignment="1" applyProtection="1" quotePrefix="1">
      <alignment horizontal="left" vertical="top"/>
      <protection/>
    </xf>
    <xf numFmtId="41" fontId="10" fillId="0" borderId="1" xfId="19" applyFont="1" applyBorder="1" applyAlignment="1">
      <alignment horizontal="right"/>
    </xf>
    <xf numFmtId="0" fontId="15" fillId="0" borderId="0" xfId="0" applyFont="1" applyAlignment="1">
      <alignment vertical="center"/>
    </xf>
    <xf numFmtId="216" fontId="10" fillId="0" borderId="0" xfId="17" applyNumberFormat="1" applyFont="1" applyBorder="1" applyAlignment="1" quotePrefix="1">
      <alignment horizontal="right"/>
    </xf>
    <xf numFmtId="0" fontId="10" fillId="0" borderId="0" xfId="17" applyNumberFormat="1" applyFont="1" applyBorder="1" applyAlignment="1" quotePrefix="1">
      <alignment horizontal="right"/>
    </xf>
    <xf numFmtId="0" fontId="13" fillId="0" borderId="1" xfId="19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213" fontId="13" fillId="0" borderId="1" xfId="17" applyNumberFormat="1" applyFont="1" applyFill="1" applyBorder="1" applyAlignment="1">
      <alignment/>
    </xf>
    <xf numFmtId="41" fontId="10" fillId="0" borderId="0" xfId="19" applyFont="1" applyBorder="1" applyAlignment="1">
      <alignment horizontal="left" vertical="top"/>
    </xf>
    <xf numFmtId="41" fontId="10" fillId="0" borderId="0" xfId="19" applyFont="1" applyBorder="1" applyAlignment="1">
      <alignment horizontal="left" vertical="top" wrapText="1"/>
    </xf>
    <xf numFmtId="0" fontId="13" fillId="0" borderId="0" xfId="19" applyNumberFormat="1" applyFont="1" applyBorder="1" applyAlignment="1">
      <alignment horizontal="left" wrapText="1"/>
    </xf>
    <xf numFmtId="49" fontId="11" fillId="0" borderId="0" xfId="21" applyNumberFormat="1" applyFont="1" applyFill="1" applyBorder="1" applyAlignment="1">
      <alignment horizontal="left" vertical="center" wrapText="1"/>
      <protection/>
    </xf>
    <xf numFmtId="172" fontId="18" fillId="0" borderId="0" xfId="0" applyNumberFormat="1" applyFont="1" applyBorder="1" applyAlignment="1">
      <alignment/>
    </xf>
    <xf numFmtId="171" fontId="12" fillId="0" borderId="1" xfId="19" applyNumberFormat="1" applyFont="1" applyFill="1" applyBorder="1" applyAlignment="1">
      <alignment horizontal="left" vertical="center" wrapText="1"/>
    </xf>
    <xf numFmtId="213" fontId="13" fillId="0" borderId="1" xfId="17" applyNumberFormat="1" applyFont="1" applyBorder="1" applyAlignment="1">
      <alignment horizontal="right" vertical="center"/>
    </xf>
    <xf numFmtId="172" fontId="10" fillId="0" borderId="1" xfId="28" applyNumberFormat="1" applyFont="1" applyBorder="1" applyAlignment="1" applyProtection="1">
      <alignment horizontal="right" vertical="top" wrapText="1"/>
      <protection/>
    </xf>
    <xf numFmtId="172" fontId="10" fillId="0" borderId="3" xfId="28" applyNumberFormat="1" applyFont="1" applyBorder="1" applyAlignment="1">
      <alignment horizontal="right" vertical="center" wrapText="1"/>
    </xf>
    <xf numFmtId="172" fontId="10" fillId="0" borderId="1" xfId="28" applyNumberFormat="1" applyFont="1" applyBorder="1" applyAlignment="1" applyProtection="1">
      <alignment horizontal="right" wrapText="1"/>
      <protection/>
    </xf>
    <xf numFmtId="172" fontId="12" fillId="0" borderId="1" xfId="19" applyNumberFormat="1" applyFont="1" applyFill="1" applyBorder="1" applyAlignment="1">
      <alignment horizontal="left" vertical="center" wrapText="1"/>
    </xf>
    <xf numFmtId="172" fontId="13" fillId="0" borderId="1" xfId="19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172" fontId="13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0" borderId="0" xfId="19" applyNumberFormat="1" applyFont="1" applyBorder="1" applyAlignment="1">
      <alignment horizontal="center"/>
    </xf>
    <xf numFmtId="172" fontId="10" fillId="0" borderId="0" xfId="19" applyNumberFormat="1" applyFont="1" applyBorder="1" applyAlignment="1" applyProtection="1">
      <alignment horizontal="center"/>
      <protection/>
    </xf>
    <xf numFmtId="172" fontId="10" fillId="0" borderId="2" xfId="28" applyNumberFormat="1" applyFont="1" applyBorder="1" applyAlignment="1" applyProtection="1">
      <alignment horizontal="left" vertical="center" wrapText="1"/>
      <protection/>
    </xf>
    <xf numFmtId="172" fontId="10" fillId="0" borderId="0" xfId="28" applyNumberFormat="1" applyFont="1" applyBorder="1" applyAlignment="1" applyProtection="1">
      <alignment horizontal="left" vertical="center" wrapText="1"/>
      <protection/>
    </xf>
    <xf numFmtId="172" fontId="10" fillId="0" borderId="1" xfId="28" applyNumberFormat="1" applyFont="1" applyBorder="1" applyAlignment="1" applyProtection="1">
      <alignment horizontal="left" vertical="center" wrapText="1"/>
      <protection/>
    </xf>
    <xf numFmtId="172" fontId="10" fillId="0" borderId="3" xfId="28" applyNumberFormat="1" applyFont="1" applyBorder="1" applyAlignment="1" applyProtection="1">
      <alignment horizontal="center" vertical="center"/>
      <protection/>
    </xf>
    <xf numFmtId="172" fontId="10" fillId="0" borderId="3" xfId="28" applyNumberFormat="1" applyFont="1" applyBorder="1" applyAlignment="1" applyProtection="1">
      <alignment horizontal="center" vertical="center" wrapText="1"/>
      <protection/>
    </xf>
    <xf numFmtId="172" fontId="10" fillId="0" borderId="2" xfId="28" applyNumberFormat="1" applyFont="1" applyBorder="1" applyAlignment="1" applyProtection="1">
      <alignment horizontal="right" vertical="center" wrapText="1"/>
      <protection/>
    </xf>
    <xf numFmtId="172" fontId="10" fillId="0" borderId="1" xfId="28" applyNumberFormat="1" applyFont="1" applyBorder="1" applyAlignment="1" applyProtection="1">
      <alignment horizontal="right" vertical="center" wrapText="1"/>
      <protection/>
    </xf>
    <xf numFmtId="172" fontId="10" fillId="0" borderId="0" xfId="0" applyNumberFormat="1" applyFont="1" applyFill="1" applyBorder="1" applyAlignment="1">
      <alignment horizontal="center"/>
    </xf>
    <xf numFmtId="172" fontId="10" fillId="0" borderId="0" xfId="28" applyNumberFormat="1" applyFont="1" applyBorder="1" applyAlignment="1" applyProtection="1">
      <alignment horizontal="right" vertical="center" wrapText="1"/>
      <protection/>
    </xf>
    <xf numFmtId="41" fontId="10" fillId="0" borderId="2" xfId="19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182" fontId="10" fillId="0" borderId="2" xfId="0" applyNumberFormat="1" applyFont="1" applyFill="1" applyBorder="1" applyAlignment="1" applyProtection="1">
      <alignment horizontal="center" vertical="center" wrapText="1"/>
      <protection/>
    </xf>
    <xf numFmtId="182" fontId="10" fillId="0" borderId="1" xfId="0" applyNumberFormat="1" applyFont="1" applyFill="1" applyBorder="1" applyAlignment="1" applyProtection="1">
      <alignment horizontal="center" vertical="center" wrapText="1"/>
      <protection/>
    </xf>
    <xf numFmtId="182" fontId="10" fillId="0" borderId="2" xfId="0" applyNumberFormat="1" applyFont="1" applyFill="1" applyBorder="1" applyAlignment="1" applyProtection="1">
      <alignment horizontal="right" vertical="center" wrapText="1"/>
      <protection/>
    </xf>
    <xf numFmtId="182" fontId="10" fillId="0" borderId="1" xfId="0" applyNumberFormat="1" applyFont="1" applyFill="1" applyBorder="1" applyAlignment="1" applyProtection="1">
      <alignment horizontal="right" vertical="center" wrapText="1"/>
      <protection/>
    </xf>
    <xf numFmtId="182" fontId="10" fillId="0" borderId="2" xfId="0" applyNumberFormat="1" applyFont="1" applyFill="1" applyBorder="1" applyAlignment="1" applyProtection="1">
      <alignment horizontal="left" vertical="center" wrapText="1"/>
      <protection/>
    </xf>
    <xf numFmtId="182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2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19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0" fillId="0" borderId="2" xfId="24" applyNumberFormat="1" applyFont="1" applyBorder="1" applyAlignment="1">
      <alignment horizontal="right" vertical="center" wrapText="1"/>
      <protection/>
    </xf>
    <xf numFmtId="0" fontId="0" fillId="0" borderId="1" xfId="0" applyBorder="1" applyAlignment="1">
      <alignment vertical="center" wrapText="1"/>
    </xf>
    <xf numFmtId="0" fontId="10" fillId="0" borderId="2" xfId="19" applyNumberFormat="1" applyFont="1" applyBorder="1" applyAlignment="1">
      <alignment horizontal="center" vertical="center" wrapText="1"/>
    </xf>
    <xf numFmtId="0" fontId="11" fillId="0" borderId="2" xfId="22" applyNumberFormat="1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13" fillId="0" borderId="0" xfId="19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19" applyNumberFormat="1" applyFont="1" applyAlignment="1">
      <alignment horizontal="left"/>
    </xf>
    <xf numFmtId="0" fontId="10" fillId="0" borderId="0" xfId="0" applyNumberFormat="1" applyFont="1" applyBorder="1" applyAlignment="1">
      <alignment horizontal="left" vertical="center"/>
    </xf>
  </cellXfs>
  <cellStyles count="19">
    <cellStyle name="Normal" xfId="0"/>
    <cellStyle name="Hyperlink" xfId="15"/>
    <cellStyle name="Followed Hyperlink" xfId="16"/>
    <cellStyle name="Comma" xfId="17"/>
    <cellStyle name="Migliaia (0)_Monumenti" xfId="18"/>
    <cellStyle name="Comma [0]" xfId="19"/>
    <cellStyle name="Normale_Foglio1" xfId="20"/>
    <cellStyle name="Normale_Foglio3" xfId="21"/>
    <cellStyle name="Normale_Musei" xfId="22"/>
    <cellStyle name="Normale_Tav_1_11" xfId="23"/>
    <cellStyle name="Normale_Tav_1_5" xfId="24"/>
    <cellStyle name="Normale_Tav_1_6" xfId="25"/>
    <cellStyle name="Normale_Tav8-1corretta" xfId="26"/>
    <cellStyle name="Normale_Tavola 11" xfId="27"/>
    <cellStyle name="Normale_Tavola 4" xfId="28"/>
    <cellStyle name="Percent" xfId="29"/>
    <cellStyle name="Currency" xfId="30"/>
    <cellStyle name="Valuta (0)_Monumenti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12</xdr:col>
      <xdr:colOff>542925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10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Istituti statali di antichità e d'arte, relativi visitatori paganti e non paganti e introiti per tipo di istituto - Anni 1997-2001</a:t>
          </a:r>
        </a:p>
      </xdr:txBody>
    </xdr:sp>
    <xdr:clientData/>
  </xdr:twoCellAnchor>
  <xdr:twoCellAnchor>
    <xdr:from>
      <xdr:col>1</xdr:col>
      <xdr:colOff>209550</xdr:colOff>
      <xdr:row>31</xdr:row>
      <xdr:rowOff>0</xdr:rowOff>
    </xdr:from>
    <xdr:to>
      <xdr:col>11</xdr:col>
      <xdr:colOff>457200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3619500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209550</xdr:colOff>
      <xdr:row>63</xdr:row>
      <xdr:rowOff>0</xdr:rowOff>
    </xdr:from>
    <xdr:to>
      <xdr:col>11</xdr:col>
      <xdr:colOff>457200</xdr:colOff>
      <xdr:row>63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" y="6972300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142875</xdr:colOff>
      <xdr:row>72</xdr:row>
      <xdr:rowOff>95250</xdr:rowOff>
    </xdr:from>
    <xdr:to>
      <xdr:col>12</xdr:col>
      <xdr:colOff>533400</xdr:colOff>
      <xdr:row>75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991475"/>
          <a:ext cx="4914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circuito museale si intende un insieme di musei, gallerie, monumenti e/o aree archeologiche accessibili al pubblico con un unico biglietto. In particolare, nella tavola, per i circuiti il numero di istituti si riferisce al numero di circuiti museali e non al numero degli istituti che li compongono. I valori relativi a visitatori e introiti si riferiscono esclusivamente agli accessi con biglietto cumulativo.
</a:t>
          </a:r>
        </a:p>
      </xdr:txBody>
    </xdr:sp>
    <xdr:clientData/>
  </xdr:twoCellAnchor>
  <xdr:twoCellAnchor>
    <xdr:from>
      <xdr:col>0</xdr:col>
      <xdr:colOff>152400</xdr:colOff>
      <xdr:row>75</xdr:row>
      <xdr:rowOff>104775</xdr:rowOff>
    </xdr:from>
    <xdr:to>
      <xdr:col>13</xdr:col>
      <xdr:colOff>19050</xdr:colOff>
      <xdr:row>78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2400" y="8362950"/>
          <a:ext cx="4943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degli istituti è la somma del numero di musei, gallerie, monumenti e aree archeologiche e non comprende il numero di circuiti museali; al contrario il totale di visitatori e introiti comprende sia i dati relativi ai singoli istituti che quelli relativi ai circuiti museali, rilevati attraverso biglietto cumulativo.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6</xdr:col>
      <xdr:colOff>447675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0"/>
          <a:ext cx="395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106</xdr:row>
      <xdr:rowOff>0</xdr:rowOff>
    </xdr:from>
    <xdr:to>
      <xdr:col>6</xdr:col>
      <xdr:colOff>447675</xdr:colOff>
      <xdr:row>106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4350" y="20354925"/>
          <a:ext cx="395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  <xdr:twoCellAnchor>
    <xdr:from>
      <xdr:col>0</xdr:col>
      <xdr:colOff>514350</xdr:colOff>
      <xdr:row>106</xdr:row>
      <xdr:rowOff>0</xdr:rowOff>
    </xdr:from>
    <xdr:to>
      <xdr:col>6</xdr:col>
      <xdr:colOff>447675</xdr:colOff>
      <xdr:row>106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14350" y="20354925"/>
          <a:ext cx="395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7</xdr:col>
      <xdr:colOff>409575</xdr:colOff>
      <xdr:row>1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6750" y="0"/>
          <a:ext cx="421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circuiti museali statali per mese, provincia e regione - Anno 2001</a:t>
          </a:r>
        </a:p>
      </xdr:txBody>
    </xdr:sp>
    <xdr:clientData/>
  </xdr:twoCellAnchor>
  <xdr:twoCellAnchor>
    <xdr:from>
      <xdr:col>1</xdr:col>
      <xdr:colOff>323850</xdr:colOff>
      <xdr:row>65</xdr:row>
      <xdr:rowOff>0</xdr:rowOff>
    </xdr:from>
    <xdr:to>
      <xdr:col>7</xdr:col>
      <xdr:colOff>400050</xdr:colOff>
      <xdr:row>65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38200" y="13716000"/>
          <a:ext cx="402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  <xdr:twoCellAnchor>
    <xdr:from>
      <xdr:col>0</xdr:col>
      <xdr:colOff>514350</xdr:colOff>
      <xdr:row>37</xdr:row>
      <xdr:rowOff>0</xdr:rowOff>
    </xdr:from>
    <xdr:to>
      <xdr:col>6</xdr:col>
      <xdr:colOff>447675</xdr:colOff>
      <xdr:row>40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14350" y="8296275"/>
          <a:ext cx="3952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8</xdr:col>
      <xdr:colOff>0</xdr:colOff>
      <xdr:row>39</xdr:row>
      <xdr:rowOff>76200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047750" y="8296275"/>
          <a:ext cx="3867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circuiti museali statali per mese, provincia e regione - Anno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0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9</xdr:col>
      <xdr:colOff>123825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0"/>
          <a:ext cx="419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circuiti museali statali per mese, provincia  e regione -  Anno 2001</a:t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9</xdr:col>
      <xdr:colOff>123825</xdr:colOff>
      <xdr:row>40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8372475"/>
          <a:ext cx="419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circuiti museali statali per mese, provincia e regione -  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5</xdr:col>
      <xdr:colOff>600075</xdr:colOff>
      <xdr:row>3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7700" y="0"/>
          <a:ext cx="4143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musei e mostre nei 12 mesi precedenti l'intervista per sesso, classe d'età, titolo di studio e ripartizione geografica - Anni 1997-2001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5</xdr:col>
      <xdr:colOff>600075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162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monumenti e siti archeologici nei 12 mesi precedenti l'intervista per sesso, classe d'età, titolo di studio e ripartizione geografica - Anni 1997 - 2001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1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introiti, tipo di istituto, per provincia e regione - Anno 2001 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12</xdr:col>
      <xdr:colOff>0</xdr:colOff>
      <xdr:row>74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8496300"/>
          <a:ext cx="412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gallerie statali, relativi visitatori paganti e non paganti e introiti, tipo di istituto, per provincia e regione - Anno 2001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39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tipo di istituto, per provincia e regione - Anno 2001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171450</xdr:colOff>
      <xdr:row>73</xdr:row>
      <xdr:rowOff>0</xdr:rowOff>
    </xdr:from>
    <xdr:to>
      <xdr:col>12</xdr:col>
      <xdr:colOff>0</xdr:colOff>
      <xdr:row>75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8496300"/>
          <a:ext cx="408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Monumenti e aree archeologiche statali, relativi visitatori paganti e non paganti e introiti, tipo di istituto, per provincia e regione - Anno 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8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24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80</xdr:row>
      <xdr:rowOff>0</xdr:rowOff>
    </xdr:from>
    <xdr:to>
      <xdr:col>7</xdr:col>
      <xdr:colOff>581025</xdr:colOff>
      <xdr:row>80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10772775"/>
          <a:ext cx="369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117</xdr:row>
      <xdr:rowOff>0</xdr:rowOff>
    </xdr:from>
    <xdr:to>
      <xdr:col>8</xdr:col>
      <xdr:colOff>0</xdr:colOff>
      <xdr:row>117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16764000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8</xdr:col>
      <xdr:colOff>0</xdr:colOff>
      <xdr:row>117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6800" y="16764000"/>
          <a:ext cx="381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8</xdr:col>
      <xdr:colOff>0</xdr:colOff>
      <xdr:row>2</xdr:row>
      <xdr:rowOff>95250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38175" y="0"/>
          <a:ext cx="42481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ircuiti museali statali, relativi visitatori paganti e non paganti e introiti, per  provincia e regione - Anno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142875</xdr:colOff>
      <xdr:row>69</xdr:row>
      <xdr:rowOff>38100</xdr:rowOff>
    </xdr:from>
    <xdr:to>
      <xdr:col>8</xdr:col>
      <xdr:colOff>190500</xdr:colOff>
      <xdr:row>72</xdr:row>
      <xdr:rowOff>142875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42875" y="9029700"/>
          <a:ext cx="4933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circuiti museali sono costituiti da un sottoinsieme di musei, gallerie, monumenti ed aree archeologiche, accessibili al pubblico con un unico biglietto. Per questo motivo il numero dei circuiti non è compreso nel totale degli istituti museali mentre lo è  il numero di visitatori e il dato relativo agli introiti, essendo questi dati rilevati separatamente.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7</xdr:col>
      <xdr:colOff>533400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5924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676275</xdr:colOff>
      <xdr:row>0</xdr:row>
      <xdr:rowOff>0</xdr:rowOff>
    </xdr:from>
    <xdr:ext cx="3762375" cy="514350"/>
    <xdr:sp>
      <xdr:nvSpPr>
        <xdr:cNvPr id="2" name="TextBox 10"/>
        <xdr:cNvSpPr txBox="1">
          <a:spLocks noChangeArrowheads="1"/>
        </xdr:cNvSpPr>
      </xdr:nvSpPr>
      <xdr:spPr>
        <a:xfrm>
          <a:off x="676275" y="0"/>
          <a:ext cx="37623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paganti e non paganti e introiti per musei, gallerie, monumenti e aree archeologiche statali per mese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6</xdr:col>
      <xdr:colOff>600075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0"/>
          <a:ext cx="440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mese, provincia e regione - Anno 2001</a:t>
          </a:r>
        </a:p>
      </xdr:txBody>
    </xdr:sp>
    <xdr:clientData/>
  </xdr:twoCellAnchor>
  <xdr:twoCellAnchor>
    <xdr:from>
      <xdr:col>0</xdr:col>
      <xdr:colOff>962025</xdr:colOff>
      <xdr:row>74</xdr:row>
      <xdr:rowOff>0</xdr:rowOff>
    </xdr:from>
    <xdr:to>
      <xdr:col>6</xdr:col>
      <xdr:colOff>600075</xdr:colOff>
      <xdr:row>75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8505825"/>
          <a:ext cx="413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mese, provincia e regione - Anno 2001</a:t>
          </a:r>
        </a:p>
      </xdr:txBody>
    </xdr:sp>
    <xdr:clientData/>
  </xdr:twoCellAnchor>
  <xdr:twoCellAnchor>
    <xdr:from>
      <xdr:col>0</xdr:col>
      <xdr:colOff>981075</xdr:colOff>
      <xdr:row>110</xdr:row>
      <xdr:rowOff>0</xdr:rowOff>
    </xdr:from>
    <xdr:to>
      <xdr:col>6</xdr:col>
      <xdr:colOff>561975</xdr:colOff>
      <xdr:row>110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1075" y="12734925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110</xdr:row>
      <xdr:rowOff>0</xdr:rowOff>
    </xdr:from>
    <xdr:to>
      <xdr:col>7</xdr:col>
      <xdr:colOff>0</xdr:colOff>
      <xdr:row>110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" y="12734925"/>
          <a:ext cx="413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0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0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8</xdr:col>
      <xdr:colOff>0</xdr:colOff>
      <xdr:row>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71550" y="0"/>
          <a:ext cx="422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mese, provincia e regione - Anno 2001</a:t>
          </a:r>
        </a:p>
      </xdr:txBody>
    </xdr:sp>
    <xdr:clientData/>
  </xdr:twoCellAnchor>
  <xdr:twoCellAnchor>
    <xdr:from>
      <xdr:col>0</xdr:col>
      <xdr:colOff>962025</xdr:colOff>
      <xdr:row>74</xdr:row>
      <xdr:rowOff>0</xdr:rowOff>
    </xdr:from>
    <xdr:to>
      <xdr:col>7</xdr:col>
      <xdr:colOff>542925</xdr:colOff>
      <xdr:row>75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" y="8505825"/>
          <a:ext cx="421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mese, provincia e regione - 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43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aree archeologiche statali per mese, provincia e regione - Anno 2001</a:t>
          </a:r>
        </a:p>
      </xdr:txBody>
    </xdr:sp>
    <xdr:clientData/>
  </xdr:twoCellAnchor>
  <xdr:twoCellAnchor>
    <xdr:from>
      <xdr:col>0</xdr:col>
      <xdr:colOff>981075</xdr:colOff>
      <xdr:row>73</xdr:row>
      <xdr:rowOff>0</xdr:rowOff>
    </xdr:from>
    <xdr:to>
      <xdr:col>7</xdr:col>
      <xdr:colOff>561975</xdr:colOff>
      <xdr:row>77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1075" y="8477250"/>
          <a:ext cx="4114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aree archeologiche statali per mese, provincia e regione - Anno 2001</a:t>
          </a:r>
        </a:p>
      </xdr:txBody>
    </xdr:sp>
    <xdr:clientData/>
  </xdr:twoCellAnchor>
  <xdr:twoCellAnchor>
    <xdr:from>
      <xdr:col>0</xdr:col>
      <xdr:colOff>1028700</xdr:colOff>
      <xdr:row>109</xdr:row>
      <xdr:rowOff>0</xdr:rowOff>
    </xdr:from>
    <xdr:to>
      <xdr:col>7</xdr:col>
      <xdr:colOff>495300</xdr:colOff>
      <xdr:row>109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1274445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109</xdr:row>
      <xdr:rowOff>0</xdr:rowOff>
    </xdr:from>
    <xdr:to>
      <xdr:col>7</xdr:col>
      <xdr:colOff>495300</xdr:colOff>
      <xdr:row>109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1274445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1066800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1019175</xdr:colOff>
      <xdr:row>0</xdr:row>
      <xdr:rowOff>0</xdr:rowOff>
    </xdr:from>
    <xdr:to>
      <xdr:col>7</xdr:col>
      <xdr:colOff>533400</xdr:colOff>
      <xdr:row>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19175" y="0"/>
          <a:ext cx="4048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aree archeologiche statali per mese, provincia e regione - Anno 2001</a:t>
          </a:r>
        </a:p>
      </xdr:txBody>
    </xdr:sp>
    <xdr:clientData/>
  </xdr:twoCellAnchor>
  <xdr:twoCellAnchor>
    <xdr:from>
      <xdr:col>0</xdr:col>
      <xdr:colOff>1009650</xdr:colOff>
      <xdr:row>73</xdr:row>
      <xdr:rowOff>0</xdr:rowOff>
    </xdr:from>
    <xdr:to>
      <xdr:col>7</xdr:col>
      <xdr:colOff>561975</xdr:colOff>
      <xdr:row>75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09650" y="8486775"/>
          <a:ext cx="408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aree archeologiche statali per mese, provincia e regione - Anno 2001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workbookViewId="0" topLeftCell="A1">
      <selection activeCell="N6" sqref="N6"/>
    </sheetView>
  </sheetViews>
  <sheetFormatPr defaultColWidth="9.140625" defaultRowHeight="12.75"/>
  <cols>
    <col min="1" max="1" width="5.7109375" style="37" customWidth="1"/>
    <col min="2" max="4" width="4.8515625" style="37" customWidth="1"/>
    <col min="5" max="5" width="0.85546875" style="37" customWidth="1"/>
    <col min="6" max="8" width="7.7109375" style="37" customWidth="1"/>
    <col min="9" max="9" width="8.140625" style="37" customWidth="1"/>
    <col min="10" max="10" width="7.7109375" style="37" customWidth="1"/>
    <col min="11" max="11" width="0.85546875" style="37" customWidth="1"/>
    <col min="12" max="12" width="6.8515625" style="37" customWidth="1"/>
    <col min="13" max="13" width="8.28125" style="37" customWidth="1"/>
    <col min="14" max="14" width="16.57421875" style="37" customWidth="1"/>
    <col min="15" max="15" width="9.140625" style="42" customWidth="1"/>
    <col min="16" max="17" width="9.140625" style="37" customWidth="1"/>
    <col min="18" max="18" width="0.9921875" style="37" customWidth="1"/>
    <col min="19" max="19" width="9.140625" style="37" customWidth="1"/>
    <col min="20" max="20" width="10.57421875" style="37" customWidth="1"/>
    <col min="21" max="23" width="9.140625" style="37" customWidth="1"/>
    <col min="24" max="24" width="10.421875" style="37" customWidth="1"/>
    <col min="25" max="16384" width="9.140625" style="37" customWidth="1"/>
  </cols>
  <sheetData>
    <row r="1" spans="1:2" ht="12" customHeight="1">
      <c r="A1" s="389" t="s">
        <v>151</v>
      </c>
      <c r="B1" s="361"/>
    </row>
    <row r="2" s="38" customFormat="1" ht="12" customHeight="1">
      <c r="O2" s="223"/>
    </row>
    <row r="3" spans="2:12" ht="9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s="41" customFormat="1" ht="12" customHeight="1">
      <c r="A4" s="406" t="s">
        <v>187</v>
      </c>
      <c r="B4" s="409" t="s">
        <v>79</v>
      </c>
      <c r="C4" s="409"/>
      <c r="D4" s="409"/>
      <c r="E4" s="232"/>
      <c r="F4" s="410" t="s">
        <v>83</v>
      </c>
      <c r="G4" s="410"/>
      <c r="H4" s="410"/>
      <c r="I4" s="410"/>
      <c r="J4" s="410"/>
      <c r="K4" s="233"/>
      <c r="L4" s="410" t="s">
        <v>0</v>
      </c>
      <c r="M4" s="410"/>
    </row>
    <row r="5" spans="1:13" s="41" customFormat="1" ht="12" customHeight="1">
      <c r="A5" s="407"/>
      <c r="B5" s="411" t="s">
        <v>253</v>
      </c>
      <c r="C5" s="411" t="s">
        <v>254</v>
      </c>
      <c r="D5" s="411" t="s">
        <v>214</v>
      </c>
      <c r="E5" s="235"/>
      <c r="F5" s="410" t="s">
        <v>193</v>
      </c>
      <c r="G5" s="410"/>
      <c r="H5" s="410"/>
      <c r="I5" s="411" t="s">
        <v>212</v>
      </c>
      <c r="J5" s="411" t="s">
        <v>214</v>
      </c>
      <c r="K5" s="236"/>
      <c r="L5" s="411" t="s">
        <v>215</v>
      </c>
      <c r="M5" s="411" t="s">
        <v>195</v>
      </c>
    </row>
    <row r="6" spans="1:13" s="41" customFormat="1" ht="27" customHeight="1">
      <c r="A6" s="408"/>
      <c r="B6" s="412"/>
      <c r="C6" s="412"/>
      <c r="D6" s="412"/>
      <c r="E6" s="237"/>
      <c r="F6" s="239" t="s">
        <v>2</v>
      </c>
      <c r="G6" s="247" t="s">
        <v>3</v>
      </c>
      <c r="H6" s="239" t="s">
        <v>1</v>
      </c>
      <c r="I6" s="412"/>
      <c r="J6" s="412"/>
      <c r="K6" s="238"/>
      <c r="L6" s="412"/>
      <c r="M6" s="412"/>
    </row>
    <row r="7" spans="1:12" s="41" customFormat="1" ht="6" customHeight="1">
      <c r="A7" s="234"/>
      <c r="B7" s="235"/>
      <c r="C7" s="235"/>
      <c r="D7" s="235"/>
      <c r="E7" s="241"/>
      <c r="F7" s="240"/>
      <c r="G7" s="240"/>
      <c r="H7" s="240"/>
      <c r="I7" s="235"/>
      <c r="J7" s="235"/>
      <c r="K7" s="242"/>
      <c r="L7" s="243"/>
    </row>
    <row r="8" spans="1:13" s="41" customFormat="1" ht="9" customHeight="1">
      <c r="A8" s="402" t="s">
        <v>216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</row>
    <row r="9" spans="2:12" s="41" customFormat="1" ht="6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5" s="41" customFormat="1" ht="9" customHeight="1">
      <c r="A10" s="403" t="s">
        <v>97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240"/>
      <c r="O10" s="244"/>
    </row>
    <row r="11" spans="2:13" s="41" customFormat="1" ht="6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s="41" customFormat="1" ht="9" customHeight="1">
      <c r="A12" s="257">
        <v>1997</v>
      </c>
      <c r="B12" s="258">
        <v>132</v>
      </c>
      <c r="C12" s="258">
        <v>45</v>
      </c>
      <c r="D12" s="258">
        <v>177</v>
      </c>
      <c r="E12" s="259"/>
      <c r="F12" s="260">
        <v>6026908</v>
      </c>
      <c r="G12" s="261">
        <v>4210583</v>
      </c>
      <c r="H12" s="261">
        <v>10237491</v>
      </c>
      <c r="I12" s="261">
        <v>345179</v>
      </c>
      <c r="J12" s="262">
        <v>10582670</v>
      </c>
      <c r="K12" s="259"/>
      <c r="L12" s="263">
        <v>29431475.982171908</v>
      </c>
      <c r="M12" s="264">
        <v>4.883345818813214</v>
      </c>
      <c r="N12" s="228"/>
    </row>
    <row r="13" spans="1:14" s="41" customFormat="1" ht="9" customHeight="1">
      <c r="A13" s="257">
        <v>1998</v>
      </c>
      <c r="B13" s="258">
        <v>129</v>
      </c>
      <c r="C13" s="258">
        <v>50</v>
      </c>
      <c r="D13" s="258">
        <v>179</v>
      </c>
      <c r="E13" s="259"/>
      <c r="F13" s="265">
        <v>6657040</v>
      </c>
      <c r="G13" s="265">
        <v>4065564</v>
      </c>
      <c r="H13" s="265">
        <v>10722604</v>
      </c>
      <c r="I13" s="265">
        <v>343812</v>
      </c>
      <c r="J13" s="262">
        <v>11066416</v>
      </c>
      <c r="K13" s="259"/>
      <c r="L13" s="263">
        <v>33300884.17421124</v>
      </c>
      <c r="M13" s="264">
        <v>5.00235602823646</v>
      </c>
      <c r="N13" s="118"/>
    </row>
    <row r="14" spans="1:14" s="41" customFormat="1" ht="9" customHeight="1">
      <c r="A14" s="257">
        <v>1999</v>
      </c>
      <c r="B14" s="258">
        <v>131</v>
      </c>
      <c r="C14" s="258">
        <v>50</v>
      </c>
      <c r="D14" s="258">
        <v>181</v>
      </c>
      <c r="E14" s="259"/>
      <c r="F14" s="266">
        <v>6129391</v>
      </c>
      <c r="G14" s="267">
        <v>4027624</v>
      </c>
      <c r="H14" s="267">
        <v>10157015</v>
      </c>
      <c r="I14" s="267">
        <v>338941</v>
      </c>
      <c r="J14" s="262">
        <v>10495956</v>
      </c>
      <c r="K14" s="259"/>
      <c r="L14" s="263">
        <v>32108057.502311144</v>
      </c>
      <c r="M14" s="264">
        <v>5.238376455721482</v>
      </c>
      <c r="N14" s="228" t="s">
        <v>191</v>
      </c>
    </row>
    <row r="15" spans="1:14" s="41" customFormat="1" ht="9" customHeight="1">
      <c r="A15" s="257">
        <v>2000</v>
      </c>
      <c r="B15" s="258">
        <v>137</v>
      </c>
      <c r="C15" s="258">
        <v>49</v>
      </c>
      <c r="D15" s="258">
        <v>186</v>
      </c>
      <c r="E15" s="259"/>
      <c r="F15" s="265">
        <v>6647513</v>
      </c>
      <c r="G15" s="268">
        <v>3884931</v>
      </c>
      <c r="H15" s="268">
        <v>10532444</v>
      </c>
      <c r="I15" s="268">
        <v>340077</v>
      </c>
      <c r="J15" s="262">
        <v>10872521</v>
      </c>
      <c r="K15" s="259"/>
      <c r="L15" s="263">
        <v>33382742.592716925</v>
      </c>
      <c r="M15" s="264">
        <v>5.021839384551323</v>
      </c>
      <c r="N15" s="228"/>
    </row>
    <row r="16" spans="1:14" s="41" customFormat="1" ht="9" customHeight="1">
      <c r="A16" s="257">
        <v>2001</v>
      </c>
      <c r="B16" s="258">
        <v>140</v>
      </c>
      <c r="C16" s="258">
        <v>48</v>
      </c>
      <c r="D16" s="258">
        <v>188</v>
      </c>
      <c r="E16" s="259"/>
      <c r="F16" s="265">
        <v>6530960</v>
      </c>
      <c r="G16" s="268">
        <v>3652750</v>
      </c>
      <c r="H16" s="268">
        <v>10183710</v>
      </c>
      <c r="I16" s="268">
        <v>346139</v>
      </c>
      <c r="J16" s="262">
        <v>10529849</v>
      </c>
      <c r="K16" s="259"/>
      <c r="L16" s="263">
        <v>33129435</v>
      </c>
      <c r="M16" s="264">
        <v>5.072711693654896</v>
      </c>
      <c r="N16" s="228"/>
    </row>
    <row r="17" spans="2:14" s="41" customFormat="1" ht="6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N17" s="228"/>
    </row>
    <row r="18" spans="1:14" s="41" customFormat="1" ht="9" customHeight="1">
      <c r="A18" s="404" t="s">
        <v>201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228"/>
    </row>
    <row r="19" spans="2:14" s="41" customFormat="1" ht="6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N19" s="228"/>
    </row>
    <row r="20" spans="1:14" s="41" customFormat="1" ht="9" customHeight="1">
      <c r="A20" s="257">
        <v>1997</v>
      </c>
      <c r="B20" s="258">
        <v>70</v>
      </c>
      <c r="C20" s="258">
        <v>113</v>
      </c>
      <c r="D20" s="258">
        <v>183</v>
      </c>
      <c r="E20" s="269"/>
      <c r="F20" s="258">
        <v>5981640</v>
      </c>
      <c r="G20" s="262">
        <v>3893708</v>
      </c>
      <c r="H20" s="262">
        <v>9875348</v>
      </c>
      <c r="I20" s="262">
        <v>5604467</v>
      </c>
      <c r="J20" s="262">
        <v>15479815</v>
      </c>
      <c r="K20" s="269"/>
      <c r="L20" s="263">
        <v>26816719.775651123</v>
      </c>
      <c r="M20" s="264">
        <v>4.483171801654919</v>
      </c>
      <c r="N20" s="228"/>
    </row>
    <row r="21" spans="1:14" s="41" customFormat="1" ht="9" customHeight="1">
      <c r="A21" s="257">
        <v>1998</v>
      </c>
      <c r="B21" s="258">
        <v>68</v>
      </c>
      <c r="C21" s="258">
        <v>117</v>
      </c>
      <c r="D21" s="258">
        <v>185</v>
      </c>
      <c r="E21" s="269"/>
      <c r="F21" s="258">
        <v>7214425</v>
      </c>
      <c r="G21" s="262">
        <v>4223741</v>
      </c>
      <c r="H21" s="262">
        <v>11438166</v>
      </c>
      <c r="I21" s="262">
        <v>5224787</v>
      </c>
      <c r="J21" s="262">
        <v>16662953</v>
      </c>
      <c r="K21" s="269"/>
      <c r="L21" s="263">
        <v>32672357.160933133</v>
      </c>
      <c r="M21" s="264">
        <v>4.528754150321493</v>
      </c>
      <c r="N21" s="228"/>
    </row>
    <row r="22" spans="1:14" s="41" customFormat="1" ht="9" customHeight="1">
      <c r="A22" s="257">
        <v>1999</v>
      </c>
      <c r="B22" s="258">
        <v>71</v>
      </c>
      <c r="C22" s="258">
        <v>114</v>
      </c>
      <c r="D22" s="258">
        <v>185</v>
      </c>
      <c r="E22" s="269"/>
      <c r="F22" s="258">
        <v>7246398</v>
      </c>
      <c r="G22" s="262">
        <v>4433050</v>
      </c>
      <c r="H22" s="262">
        <v>11679448</v>
      </c>
      <c r="I22" s="262">
        <v>4992335</v>
      </c>
      <c r="J22" s="262">
        <v>16671783</v>
      </c>
      <c r="K22" s="269"/>
      <c r="L22" s="263">
        <v>32834402.64012767</v>
      </c>
      <c r="M22" s="264">
        <v>4.531134315300879</v>
      </c>
      <c r="N22" s="228"/>
    </row>
    <row r="23" spans="1:14" s="41" customFormat="1" ht="9" customHeight="1">
      <c r="A23" s="257">
        <v>2000</v>
      </c>
      <c r="B23" s="258">
        <v>74</v>
      </c>
      <c r="C23" s="258">
        <v>119</v>
      </c>
      <c r="D23" s="258">
        <v>193</v>
      </c>
      <c r="E23" s="270"/>
      <c r="F23" s="258">
        <v>6966989</v>
      </c>
      <c r="G23" s="262">
        <v>3754462</v>
      </c>
      <c r="H23" s="262">
        <v>10721451</v>
      </c>
      <c r="I23" s="262">
        <v>6134661</v>
      </c>
      <c r="J23" s="262">
        <v>16856112</v>
      </c>
      <c r="K23" s="270"/>
      <c r="L23" s="263">
        <v>28245726.319160033</v>
      </c>
      <c r="M23" s="264">
        <v>4.054222895882287</v>
      </c>
      <c r="N23" s="228"/>
    </row>
    <row r="24" spans="1:14" s="41" customFormat="1" ht="9" customHeight="1">
      <c r="A24" s="257">
        <v>2001</v>
      </c>
      <c r="B24" s="258">
        <v>76</v>
      </c>
      <c r="C24" s="258">
        <v>122</v>
      </c>
      <c r="D24" s="258">
        <v>198</v>
      </c>
      <c r="E24" s="270"/>
      <c r="F24" s="258">
        <v>6660255</v>
      </c>
      <c r="G24" s="262">
        <v>3332805</v>
      </c>
      <c r="H24" s="262">
        <v>9993060</v>
      </c>
      <c r="I24" s="262">
        <v>5305482</v>
      </c>
      <c r="J24" s="262">
        <v>15298542</v>
      </c>
      <c r="K24" s="271"/>
      <c r="L24" s="263">
        <v>28530294</v>
      </c>
      <c r="M24" s="264">
        <v>4.2836365904160445</v>
      </c>
      <c r="N24" s="228"/>
    </row>
    <row r="25" spans="2:14" s="41" customFormat="1" ht="6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N25" s="228"/>
    </row>
    <row r="26" spans="1:14" s="41" customFormat="1" ht="9" customHeight="1">
      <c r="A26" s="403" t="s">
        <v>186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228"/>
    </row>
    <row r="27" spans="2:14" s="41" customFormat="1" ht="6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28"/>
    </row>
    <row r="28" spans="1:14" ht="9" customHeight="1">
      <c r="A28" s="257">
        <v>1999</v>
      </c>
      <c r="B28" s="258">
        <v>14</v>
      </c>
      <c r="C28" s="258">
        <v>0</v>
      </c>
      <c r="D28" s="258">
        <v>14</v>
      </c>
      <c r="E28" s="270"/>
      <c r="F28" s="258">
        <v>116994</v>
      </c>
      <c r="G28" s="262">
        <v>10835</v>
      </c>
      <c r="H28" s="262">
        <v>127829</v>
      </c>
      <c r="I28" s="262">
        <v>0</v>
      </c>
      <c r="J28" s="262">
        <v>127829</v>
      </c>
      <c r="K28" s="270"/>
      <c r="L28" s="263">
        <v>1062607.487592123</v>
      </c>
      <c r="M28" s="264">
        <v>9.082581051952433</v>
      </c>
      <c r="N28" s="228"/>
    </row>
    <row r="29" spans="1:14" ht="9" customHeight="1">
      <c r="A29" s="257">
        <v>2000</v>
      </c>
      <c r="B29" s="258">
        <v>25</v>
      </c>
      <c r="C29" s="258">
        <v>0</v>
      </c>
      <c r="D29" s="258">
        <v>25</v>
      </c>
      <c r="E29" s="270"/>
      <c r="F29" s="258">
        <v>1873271</v>
      </c>
      <c r="G29" s="262">
        <v>573389</v>
      </c>
      <c r="H29" s="262">
        <v>2446660</v>
      </c>
      <c r="I29" s="262">
        <v>0</v>
      </c>
      <c r="J29" s="262">
        <v>2446660</v>
      </c>
      <c r="K29" s="270"/>
      <c r="L29" s="263">
        <v>15387548.224162953</v>
      </c>
      <c r="M29" s="264">
        <v>8.214267035662727</v>
      </c>
      <c r="N29" s="228"/>
    </row>
    <row r="30" spans="1:14" ht="9" customHeight="1">
      <c r="A30" s="257">
        <v>2001</v>
      </c>
      <c r="B30" s="258">
        <v>32</v>
      </c>
      <c r="C30" s="258">
        <v>0</v>
      </c>
      <c r="D30" s="258">
        <v>32</v>
      </c>
      <c r="E30" s="270"/>
      <c r="F30" s="258">
        <v>2538384</v>
      </c>
      <c r="G30" s="262">
        <v>1176245</v>
      </c>
      <c r="H30" s="262">
        <v>3714629</v>
      </c>
      <c r="I30" s="262">
        <v>0</v>
      </c>
      <c r="J30" s="262">
        <v>3714629</v>
      </c>
      <c r="K30" s="270"/>
      <c r="L30" s="263">
        <v>19315876</v>
      </c>
      <c r="M30" s="264">
        <v>7.609567537002236</v>
      </c>
      <c r="N30" s="228"/>
    </row>
    <row r="31" spans="1:14" s="44" customFormat="1" ht="6" customHeight="1">
      <c r="A31" s="4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48"/>
      <c r="N31" s="228"/>
    </row>
    <row r="32" spans="1:14" s="44" customFormat="1" ht="9" customHeight="1">
      <c r="A32" s="405" t="s">
        <v>208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228"/>
    </row>
    <row r="33" spans="1:14" s="44" customFormat="1" ht="6" customHeight="1">
      <c r="A33" s="43"/>
      <c r="B33" s="34"/>
      <c r="C33" s="34"/>
      <c r="D33" s="34"/>
      <c r="E33" s="34"/>
      <c r="F33" s="34"/>
      <c r="G33" s="23"/>
      <c r="H33" s="34"/>
      <c r="I33" s="34"/>
      <c r="J33" s="34"/>
      <c r="K33" s="34"/>
      <c r="L33" s="34"/>
      <c r="M33" s="48"/>
      <c r="N33" s="228"/>
    </row>
    <row r="34" spans="1:14" s="44" customFormat="1" ht="9" customHeight="1">
      <c r="A34" s="257">
        <v>1997</v>
      </c>
      <c r="B34" s="258">
        <v>202</v>
      </c>
      <c r="C34" s="258">
        <v>158</v>
      </c>
      <c r="D34" s="258">
        <v>360</v>
      </c>
      <c r="E34" s="272"/>
      <c r="F34" s="258">
        <v>12008548</v>
      </c>
      <c r="G34" s="262">
        <v>8104291</v>
      </c>
      <c r="H34" s="262">
        <v>20112839</v>
      </c>
      <c r="I34" s="262">
        <v>5949646</v>
      </c>
      <c r="J34" s="262">
        <v>26062485</v>
      </c>
      <c r="K34" s="272"/>
      <c r="L34" s="263">
        <v>56248195.757823035</v>
      </c>
      <c r="M34" s="264">
        <v>4.684013067843259</v>
      </c>
      <c r="N34" s="228"/>
    </row>
    <row r="35" spans="1:14" s="44" customFormat="1" ht="9" customHeight="1">
      <c r="A35" s="257">
        <v>1998</v>
      </c>
      <c r="B35" s="258">
        <v>197</v>
      </c>
      <c r="C35" s="258">
        <v>167</v>
      </c>
      <c r="D35" s="258">
        <v>364</v>
      </c>
      <c r="E35" s="272"/>
      <c r="F35" s="258">
        <v>13871465</v>
      </c>
      <c r="G35" s="262">
        <v>8289305</v>
      </c>
      <c r="H35" s="262">
        <v>22160770</v>
      </c>
      <c r="I35" s="262">
        <v>5568599</v>
      </c>
      <c r="J35" s="262">
        <v>27729369</v>
      </c>
      <c r="K35" s="272"/>
      <c r="L35" s="263">
        <v>65973241.33514438</v>
      </c>
      <c r="M35" s="264">
        <v>4.756039923335018</v>
      </c>
      <c r="N35" s="228"/>
    </row>
    <row r="36" spans="1:15" s="44" customFormat="1" ht="9" customHeight="1">
      <c r="A36" s="257">
        <v>1999</v>
      </c>
      <c r="B36" s="258">
        <v>202</v>
      </c>
      <c r="C36" s="258">
        <v>164</v>
      </c>
      <c r="D36" s="258">
        <v>366</v>
      </c>
      <c r="E36" s="272"/>
      <c r="F36" s="258">
        <v>13492783</v>
      </c>
      <c r="G36" s="262">
        <v>8471509</v>
      </c>
      <c r="H36" s="262">
        <v>21964292</v>
      </c>
      <c r="I36" s="262">
        <v>5331276</v>
      </c>
      <c r="J36" s="262">
        <v>27295568</v>
      </c>
      <c r="K36" s="272"/>
      <c r="L36" s="263">
        <v>66005067.63003094</v>
      </c>
      <c r="M36" s="264">
        <v>4.891879431399063</v>
      </c>
      <c r="N36" s="228"/>
      <c r="O36" s="224"/>
    </row>
    <row r="37" spans="1:15" s="44" customFormat="1" ht="9" customHeight="1">
      <c r="A37" s="257">
        <v>2000</v>
      </c>
      <c r="B37" s="258">
        <v>211</v>
      </c>
      <c r="C37" s="258">
        <v>168</v>
      </c>
      <c r="D37" s="258">
        <v>379</v>
      </c>
      <c r="E37" s="272"/>
      <c r="F37" s="258">
        <v>15487773</v>
      </c>
      <c r="G37" s="262">
        <v>8212782</v>
      </c>
      <c r="H37" s="262">
        <v>23700555</v>
      </c>
      <c r="I37" s="262">
        <v>6474738</v>
      </c>
      <c r="J37" s="262">
        <v>30175293</v>
      </c>
      <c r="K37" s="272"/>
      <c r="L37" s="263">
        <v>77016017.13603991</v>
      </c>
      <c r="M37" s="264">
        <v>4.9726979557383695</v>
      </c>
      <c r="N37" s="228"/>
      <c r="O37" s="224"/>
    </row>
    <row r="38" spans="1:15" s="44" customFormat="1" ht="9" customHeight="1">
      <c r="A38" s="257">
        <v>2001</v>
      </c>
      <c r="B38" s="258">
        <v>216</v>
      </c>
      <c r="C38" s="258">
        <v>170</v>
      </c>
      <c r="D38" s="258">
        <v>386</v>
      </c>
      <c r="E38" s="272"/>
      <c r="F38" s="258">
        <v>15729599</v>
      </c>
      <c r="G38" s="262">
        <v>8161800</v>
      </c>
      <c r="H38" s="262">
        <v>23891399</v>
      </c>
      <c r="I38" s="262">
        <v>5651621</v>
      </c>
      <c r="J38" s="262">
        <v>29543020</v>
      </c>
      <c r="K38" s="273"/>
      <c r="L38" s="263">
        <v>80975605</v>
      </c>
      <c r="M38" s="264">
        <v>5.1479884302924495</v>
      </c>
      <c r="N38" s="228"/>
      <c r="O38" s="224"/>
    </row>
    <row r="39" spans="1:13" s="44" customFormat="1" ht="6" customHeight="1">
      <c r="A39" s="4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8"/>
    </row>
    <row r="40" spans="1:13" s="41" customFormat="1" ht="9" customHeight="1">
      <c r="A40" s="402" t="s">
        <v>98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</row>
    <row r="41" spans="2:12" s="41" customFormat="1" ht="6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3" s="41" customFormat="1" ht="9" customHeight="1">
      <c r="A42" s="403" t="s">
        <v>97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</row>
    <row r="43" spans="2:11" s="41" customFormat="1" ht="9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4" s="41" customFormat="1" ht="9" customHeight="1">
      <c r="A44" s="257">
        <v>1997</v>
      </c>
      <c r="B44" s="274">
        <f>132*100/177</f>
        <v>74.57627118644068</v>
      </c>
      <c r="C44" s="274">
        <f>45*100/177</f>
        <v>25.423728813559322</v>
      </c>
      <c r="D44" s="274">
        <v>100</v>
      </c>
      <c r="E44" s="275"/>
      <c r="F44" s="274">
        <f>6026908*100/10582670</f>
        <v>56.95073171515317</v>
      </c>
      <c r="G44" s="276">
        <f>4210583*100/10582670</f>
        <v>39.78752999006867</v>
      </c>
      <c r="H44" s="276">
        <f>10237491*100/10582670</f>
        <v>96.73826170522184</v>
      </c>
      <c r="I44" s="276">
        <f>345179*100/10582670</f>
        <v>3.261738294778161</v>
      </c>
      <c r="J44" s="276">
        <v>100</v>
      </c>
      <c r="K44" s="269"/>
      <c r="L44" s="277" t="s">
        <v>82</v>
      </c>
      <c r="M44" s="277" t="s">
        <v>82</v>
      </c>
      <c r="N44" s="245"/>
    </row>
    <row r="45" spans="1:13" s="41" customFormat="1" ht="9" customHeight="1">
      <c r="A45" s="257">
        <v>1998</v>
      </c>
      <c r="B45" s="274">
        <f>129*100/179</f>
        <v>72.06703910614524</v>
      </c>
      <c r="C45" s="274">
        <f>50*100/179</f>
        <v>27.932960893854748</v>
      </c>
      <c r="D45" s="274">
        <v>100</v>
      </c>
      <c r="E45" s="275"/>
      <c r="F45" s="274">
        <f>6657040*100/11066416</f>
        <v>60.155338458268695</v>
      </c>
      <c r="G45" s="276">
        <f>4065564*100/11066416</f>
        <v>36.73785623096041</v>
      </c>
      <c r="H45" s="276">
        <f>10722604*100/11066416</f>
        <v>96.8931946892291</v>
      </c>
      <c r="I45" s="276">
        <f>343812*100/11066416</f>
        <v>3.1068053107708944</v>
      </c>
      <c r="J45" s="276">
        <v>100</v>
      </c>
      <c r="K45" s="269"/>
      <c r="L45" s="277" t="s">
        <v>82</v>
      </c>
      <c r="M45" s="277" t="s">
        <v>82</v>
      </c>
    </row>
    <row r="46" spans="1:13" s="41" customFormat="1" ht="9" customHeight="1">
      <c r="A46" s="257">
        <v>1999</v>
      </c>
      <c r="B46" s="274">
        <f>131*100/181</f>
        <v>72.37569060773481</v>
      </c>
      <c r="C46" s="274">
        <f>50*100/181</f>
        <v>27.624309392265193</v>
      </c>
      <c r="D46" s="274">
        <v>100</v>
      </c>
      <c r="E46" s="275"/>
      <c r="F46" s="274">
        <f>6129391*100/10495956</f>
        <v>58.39764381634222</v>
      </c>
      <c r="G46" s="276">
        <f>4027624*100/10495956</f>
        <v>38.37310293602603</v>
      </c>
      <c r="H46" s="276">
        <f>10157015*100/10495956</f>
        <v>96.77074675236824</v>
      </c>
      <c r="I46" s="276">
        <f>338941*100/10495956</f>
        <v>3.2292532476317546</v>
      </c>
      <c r="J46" s="276">
        <v>100</v>
      </c>
      <c r="K46" s="269"/>
      <c r="L46" s="277" t="s">
        <v>82</v>
      </c>
      <c r="M46" s="277" t="s">
        <v>82</v>
      </c>
    </row>
    <row r="47" spans="1:13" s="41" customFormat="1" ht="9" customHeight="1">
      <c r="A47" s="257">
        <v>2000</v>
      </c>
      <c r="B47" s="274">
        <f>137*100/186</f>
        <v>73.65591397849462</v>
      </c>
      <c r="C47" s="274">
        <f>49*100/186</f>
        <v>26.344086021505376</v>
      </c>
      <c r="D47" s="274">
        <v>100</v>
      </c>
      <c r="E47" s="275"/>
      <c r="F47" s="274">
        <f>6647513*100/10872521</f>
        <v>61.14049354330978</v>
      </c>
      <c r="G47" s="276">
        <f>3884931*100/10872521</f>
        <v>35.7316486213271</v>
      </c>
      <c r="H47" s="276">
        <f>10532444*100/10872521</f>
        <v>96.87214216463688</v>
      </c>
      <c r="I47" s="276">
        <f>340077*100/10872521</f>
        <v>3.127857835363114</v>
      </c>
      <c r="J47" s="276">
        <v>100</v>
      </c>
      <c r="K47" s="269"/>
      <c r="L47" s="277" t="s">
        <v>82</v>
      </c>
      <c r="M47" s="277" t="s">
        <v>82</v>
      </c>
    </row>
    <row r="48" spans="1:14" s="41" customFormat="1" ht="9" customHeight="1">
      <c r="A48" s="257">
        <v>2001</v>
      </c>
      <c r="B48" s="274">
        <f>100*B16/D16</f>
        <v>74.46808510638297</v>
      </c>
      <c r="C48" s="274">
        <f>100*C16/D16</f>
        <v>25.53191489361702</v>
      </c>
      <c r="D48" s="274">
        <f>SUM(B48:C48)</f>
        <v>100</v>
      </c>
      <c r="E48" s="275"/>
      <c r="F48" s="274">
        <f>100*F16/J16</f>
        <v>62.02330156871196</v>
      </c>
      <c r="G48" s="276">
        <f>100*G16/J16</f>
        <v>34.689481302153524</v>
      </c>
      <c r="H48" s="276">
        <f>100*H16/J16</f>
        <v>96.71278287086548</v>
      </c>
      <c r="I48" s="276">
        <f>100*I16/J16</f>
        <v>3.2872171291345205</v>
      </c>
      <c r="J48" s="276">
        <f>SUM(H48:I48)</f>
        <v>100</v>
      </c>
      <c r="K48" s="269"/>
      <c r="L48" s="277" t="s">
        <v>82</v>
      </c>
      <c r="M48" s="277" t="s">
        <v>82</v>
      </c>
      <c r="N48" s="245"/>
    </row>
    <row r="49" spans="2:12" s="41" customFormat="1" ht="6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41" customFormat="1" ht="9" customHeight="1">
      <c r="A50" s="404" t="s">
        <v>201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</row>
    <row r="51" spans="2:12" s="41" customFormat="1" ht="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3" s="41" customFormat="1" ht="9" customHeight="1">
      <c r="A52" s="257">
        <v>1997</v>
      </c>
      <c r="B52" s="274">
        <f>70*100/183</f>
        <v>38.25136612021858</v>
      </c>
      <c r="C52" s="274">
        <f>113*100/183</f>
        <v>61.74863387978142</v>
      </c>
      <c r="D52" s="274">
        <v>100</v>
      </c>
      <c r="E52" s="275"/>
      <c r="F52" s="274">
        <f>5981640*100/15479815</f>
        <v>38.64154707275249</v>
      </c>
      <c r="G52" s="276">
        <f>3893708*100/15479815</f>
        <v>25.153453061293046</v>
      </c>
      <c r="H52" s="276">
        <f>9875348*100/15479815</f>
        <v>63.79500013404553</v>
      </c>
      <c r="I52" s="276">
        <f>5604467*100/15479815</f>
        <v>36.20499986595447</v>
      </c>
      <c r="J52" s="276">
        <v>100</v>
      </c>
      <c r="K52" s="269"/>
      <c r="L52" s="277" t="s">
        <v>82</v>
      </c>
      <c r="M52" s="277" t="s">
        <v>82</v>
      </c>
    </row>
    <row r="53" spans="1:13" s="41" customFormat="1" ht="9" customHeight="1">
      <c r="A53" s="257">
        <v>1998</v>
      </c>
      <c r="B53" s="274">
        <f>68*100/185</f>
        <v>36.75675675675676</v>
      </c>
      <c r="C53" s="274">
        <f>117*100/185</f>
        <v>63.24324324324324</v>
      </c>
      <c r="D53" s="274">
        <v>100</v>
      </c>
      <c r="E53" s="275"/>
      <c r="F53" s="274">
        <f>7214425*100/16662953</f>
        <v>43.296197258673175</v>
      </c>
      <c r="G53" s="276">
        <f>4223741*100/16662953</f>
        <v>25.348094062318967</v>
      </c>
      <c r="H53" s="276">
        <f>11438166*100/16662953</f>
        <v>68.64429132099214</v>
      </c>
      <c r="I53" s="276">
        <f>5224787*100/16662953</f>
        <v>31.355708679007858</v>
      </c>
      <c r="J53" s="276">
        <v>100</v>
      </c>
      <c r="K53" s="269"/>
      <c r="L53" s="277" t="s">
        <v>82</v>
      </c>
      <c r="M53" s="277" t="s">
        <v>82</v>
      </c>
    </row>
    <row r="54" spans="1:13" s="41" customFormat="1" ht="9" customHeight="1">
      <c r="A54" s="257">
        <v>1999</v>
      </c>
      <c r="B54" s="274">
        <f>71*100/185</f>
        <v>38.37837837837838</v>
      </c>
      <c r="C54" s="274">
        <f>114*100/185</f>
        <v>61.62162162162162</v>
      </c>
      <c r="D54" s="274">
        <v>100</v>
      </c>
      <c r="E54" s="275"/>
      <c r="F54" s="274">
        <f>7246398*100/16671783</f>
        <v>43.465045100455065</v>
      </c>
      <c r="G54" s="276">
        <f>4433050*100/16671783</f>
        <v>26.59013735963334</v>
      </c>
      <c r="H54" s="276">
        <f>11679448*100/16671783</f>
        <v>70.0551824600884</v>
      </c>
      <c r="I54" s="276">
        <f>4992335*100/16671783</f>
        <v>29.944817539911597</v>
      </c>
      <c r="J54" s="276">
        <v>100</v>
      </c>
      <c r="K54" s="269"/>
      <c r="L54" s="277" t="s">
        <v>82</v>
      </c>
      <c r="M54" s="277" t="s">
        <v>82</v>
      </c>
    </row>
    <row r="55" spans="1:13" s="41" customFormat="1" ht="9" customHeight="1">
      <c r="A55" s="257">
        <v>2000</v>
      </c>
      <c r="B55" s="274">
        <f>74*100/193</f>
        <v>38.3419689119171</v>
      </c>
      <c r="C55" s="274">
        <f>119*100/193</f>
        <v>61.6580310880829</v>
      </c>
      <c r="D55" s="274">
        <v>100</v>
      </c>
      <c r="E55" s="278"/>
      <c r="F55" s="274">
        <f>6966989*100/16856112</f>
        <v>41.33212332713499</v>
      </c>
      <c r="G55" s="276">
        <f>3754462*100/16856112</f>
        <v>22.273594290308466</v>
      </c>
      <c r="H55" s="276">
        <f>10721451*100/16856112</f>
        <v>63.60571761744345</v>
      </c>
      <c r="I55" s="276">
        <f>6134661*100/16856112</f>
        <v>36.39428238255655</v>
      </c>
      <c r="J55" s="276">
        <v>100</v>
      </c>
      <c r="K55" s="270"/>
      <c r="L55" s="277" t="s">
        <v>82</v>
      </c>
      <c r="M55" s="277" t="s">
        <v>82</v>
      </c>
    </row>
    <row r="56" spans="1:14" s="41" customFormat="1" ht="9" customHeight="1">
      <c r="A56" s="257">
        <v>2001</v>
      </c>
      <c r="B56" s="274">
        <f>100*B24/D24</f>
        <v>38.38383838383838</v>
      </c>
      <c r="C56" s="274">
        <f>100*C24/D24</f>
        <v>61.61616161616162</v>
      </c>
      <c r="D56" s="274">
        <f>SUM(B56:C56)</f>
        <v>100</v>
      </c>
      <c r="E56" s="274"/>
      <c r="F56" s="274">
        <f>100*F24/J24</f>
        <v>43.53522708242393</v>
      </c>
      <c r="G56" s="276">
        <f>100*G24/J24</f>
        <v>21.785115209017956</v>
      </c>
      <c r="H56" s="276">
        <f>100*H24/J24</f>
        <v>65.32034229144189</v>
      </c>
      <c r="I56" s="276">
        <f>100*I24/J24</f>
        <v>34.67965770855811</v>
      </c>
      <c r="J56" s="276">
        <f>SUM(H56:I56)</f>
        <v>100</v>
      </c>
      <c r="K56" s="271"/>
      <c r="L56" s="277" t="s">
        <v>82</v>
      </c>
      <c r="M56" s="277" t="s">
        <v>82</v>
      </c>
      <c r="N56" s="245"/>
    </row>
    <row r="57" spans="1:13" s="41" customFormat="1" ht="6" customHeight="1">
      <c r="A57" s="116"/>
      <c r="B57" s="138"/>
      <c r="C57" s="138"/>
      <c r="D57" s="138"/>
      <c r="E57" s="138"/>
      <c r="F57" s="138"/>
      <c r="G57" s="139"/>
      <c r="H57" s="139"/>
      <c r="I57" s="139"/>
      <c r="J57" s="140"/>
      <c r="K57" s="162"/>
      <c r="L57" s="246"/>
      <c r="M57" s="246"/>
    </row>
    <row r="58" spans="1:13" s="41" customFormat="1" ht="9" customHeight="1">
      <c r="A58" s="413" t="s">
        <v>164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</row>
    <row r="59" spans="1:13" s="41" customFormat="1" ht="6" customHeight="1">
      <c r="A59" s="163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/>
    </row>
    <row r="60" spans="1:13" s="41" customFormat="1" ht="9" customHeight="1">
      <c r="A60" s="257">
        <v>1999</v>
      </c>
      <c r="B60" s="274">
        <v>100</v>
      </c>
      <c r="C60" s="279" t="s">
        <v>82</v>
      </c>
      <c r="D60" s="274">
        <v>100</v>
      </c>
      <c r="E60" s="271"/>
      <c r="F60" s="274">
        <v>91.5</v>
      </c>
      <c r="G60" s="274">
        <v>8.5</v>
      </c>
      <c r="H60" s="274">
        <v>100</v>
      </c>
      <c r="I60" s="279" t="s">
        <v>82</v>
      </c>
      <c r="J60" s="274">
        <v>100</v>
      </c>
      <c r="K60" s="271"/>
      <c r="L60" s="279" t="s">
        <v>82</v>
      </c>
      <c r="M60" s="279" t="s">
        <v>82</v>
      </c>
    </row>
    <row r="61" spans="1:13" s="41" customFormat="1" ht="9" customHeight="1">
      <c r="A61" s="257">
        <v>2000</v>
      </c>
      <c r="B61" s="274">
        <v>100</v>
      </c>
      <c r="C61" s="279" t="s">
        <v>82</v>
      </c>
      <c r="D61" s="274">
        <v>100</v>
      </c>
      <c r="E61" s="271"/>
      <c r="F61" s="274">
        <v>76.6</v>
      </c>
      <c r="G61" s="274">
        <v>23.4</v>
      </c>
      <c r="H61" s="274">
        <v>100</v>
      </c>
      <c r="I61" s="279" t="s">
        <v>82</v>
      </c>
      <c r="J61" s="274">
        <v>100</v>
      </c>
      <c r="K61" s="271"/>
      <c r="L61" s="279" t="s">
        <v>82</v>
      </c>
      <c r="M61" s="279" t="s">
        <v>82</v>
      </c>
    </row>
    <row r="62" spans="1:13" s="41" customFormat="1" ht="9" customHeight="1">
      <c r="A62" s="257">
        <v>2001</v>
      </c>
      <c r="B62" s="274">
        <v>100</v>
      </c>
      <c r="C62" s="279" t="s">
        <v>82</v>
      </c>
      <c r="D62" s="274">
        <v>100</v>
      </c>
      <c r="E62" s="271"/>
      <c r="F62" s="274">
        <f>100*F30/H30</f>
        <v>68.33479198057195</v>
      </c>
      <c r="G62" s="274">
        <f>100*G30/H30</f>
        <v>31.66520801942805</v>
      </c>
      <c r="H62" s="274">
        <f>SUM(F62:G62)</f>
        <v>100</v>
      </c>
      <c r="I62" s="279" t="s">
        <v>82</v>
      </c>
      <c r="J62" s="274">
        <v>100</v>
      </c>
      <c r="K62" s="271"/>
      <c r="L62" s="277" t="s">
        <v>82</v>
      </c>
      <c r="M62" s="277" t="s">
        <v>82</v>
      </c>
    </row>
    <row r="63" spans="1:13" s="41" customFormat="1" ht="6" customHeight="1">
      <c r="A63" s="4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8"/>
    </row>
    <row r="64" spans="1:13" s="41" customFormat="1" ht="9" customHeight="1">
      <c r="A64" s="405" t="s">
        <v>165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</row>
    <row r="65" spans="1:13" s="41" customFormat="1" ht="6" customHeight="1">
      <c r="A65" s="43"/>
      <c r="B65" s="34"/>
      <c r="C65" s="34"/>
      <c r="D65" s="34"/>
      <c r="E65" s="34"/>
      <c r="F65" s="34"/>
      <c r="G65" s="23"/>
      <c r="H65" s="34"/>
      <c r="I65" s="34"/>
      <c r="J65" s="34"/>
      <c r="K65" s="34"/>
      <c r="L65" s="34"/>
      <c r="M65" s="48"/>
    </row>
    <row r="66" spans="1:13" s="41" customFormat="1" ht="9" customHeight="1">
      <c r="A66" s="257">
        <v>1997</v>
      </c>
      <c r="B66" s="274">
        <v>56.1</v>
      </c>
      <c r="C66" s="274">
        <v>43.9</v>
      </c>
      <c r="D66" s="274">
        <v>100</v>
      </c>
      <c r="E66" s="274"/>
      <c r="F66" s="274">
        <v>46.1</v>
      </c>
      <c r="G66" s="274">
        <v>31.1</v>
      </c>
      <c r="H66" s="274">
        <v>77.2</v>
      </c>
      <c r="I66" s="274">
        <v>22.8</v>
      </c>
      <c r="J66" s="274">
        <v>100</v>
      </c>
      <c r="K66" s="272"/>
      <c r="L66" s="277" t="s">
        <v>82</v>
      </c>
      <c r="M66" s="277" t="s">
        <v>82</v>
      </c>
    </row>
    <row r="67" spans="1:13" s="41" customFormat="1" ht="9" customHeight="1">
      <c r="A67" s="257">
        <v>1998</v>
      </c>
      <c r="B67" s="274">
        <v>54.1</v>
      </c>
      <c r="C67" s="274">
        <v>45.9</v>
      </c>
      <c r="D67" s="274">
        <v>100</v>
      </c>
      <c r="E67" s="274"/>
      <c r="F67" s="274">
        <v>50</v>
      </c>
      <c r="G67" s="274">
        <v>29.9</v>
      </c>
      <c r="H67" s="274">
        <v>79.9</v>
      </c>
      <c r="I67" s="274">
        <v>20.1</v>
      </c>
      <c r="J67" s="274">
        <v>100</v>
      </c>
      <c r="K67" s="272"/>
      <c r="L67" s="277" t="s">
        <v>82</v>
      </c>
      <c r="M67" s="277" t="s">
        <v>82</v>
      </c>
    </row>
    <row r="68" spans="1:13" s="41" customFormat="1" ht="9" customHeight="1">
      <c r="A68" s="257">
        <v>1999</v>
      </c>
      <c r="B68" s="274">
        <v>55.2</v>
      </c>
      <c r="C68" s="274">
        <v>44.8</v>
      </c>
      <c r="D68" s="274">
        <v>100</v>
      </c>
      <c r="E68" s="274"/>
      <c r="F68" s="274">
        <v>49.4</v>
      </c>
      <c r="G68" s="274">
        <v>31</v>
      </c>
      <c r="H68" s="274">
        <v>80.5</v>
      </c>
      <c r="I68" s="274">
        <v>19.5</v>
      </c>
      <c r="J68" s="274">
        <v>100</v>
      </c>
      <c r="K68" s="272"/>
      <c r="L68" s="277" t="s">
        <v>82</v>
      </c>
      <c r="M68" s="277" t="s">
        <v>82</v>
      </c>
    </row>
    <row r="69" spans="1:13" s="41" customFormat="1" ht="9" customHeight="1">
      <c r="A69" s="257">
        <v>2000</v>
      </c>
      <c r="B69" s="274">
        <v>55.7</v>
      </c>
      <c r="C69" s="274">
        <v>44.3</v>
      </c>
      <c r="D69" s="274">
        <v>100</v>
      </c>
      <c r="E69" s="274"/>
      <c r="F69" s="274">
        <v>51.3</v>
      </c>
      <c r="G69" s="274">
        <v>27.2</v>
      </c>
      <c r="H69" s="274">
        <v>78.5</v>
      </c>
      <c r="I69" s="274">
        <v>21.5</v>
      </c>
      <c r="J69" s="274">
        <v>100</v>
      </c>
      <c r="K69" s="272"/>
      <c r="L69" s="277" t="s">
        <v>82</v>
      </c>
      <c r="M69" s="277" t="s">
        <v>82</v>
      </c>
    </row>
    <row r="70" spans="1:14" s="41" customFormat="1" ht="9" customHeight="1">
      <c r="A70" s="257">
        <v>2001</v>
      </c>
      <c r="B70" s="274">
        <f>100*B38/D38</f>
        <v>55.95854922279793</v>
      </c>
      <c r="C70" s="274">
        <f>100*C38/D38</f>
        <v>44.04145077720207</v>
      </c>
      <c r="D70" s="274">
        <f>SUM(B70:C70)</f>
        <v>100</v>
      </c>
      <c r="E70" s="274"/>
      <c r="F70" s="274">
        <f>100*F38/J38</f>
        <v>53.24302999490235</v>
      </c>
      <c r="G70" s="274">
        <f>100*G38/J38</f>
        <v>27.626830296970315</v>
      </c>
      <c r="H70" s="274">
        <f>100*H38/J38</f>
        <v>80.86986029187267</v>
      </c>
      <c r="I70" s="274">
        <f>100*I38/J38</f>
        <v>19.130139708127334</v>
      </c>
      <c r="J70" s="274">
        <f>SUM(H70:I70)</f>
        <v>100</v>
      </c>
      <c r="K70" s="272"/>
      <c r="L70" s="277" t="s">
        <v>82</v>
      </c>
      <c r="M70" s="277" t="s">
        <v>82</v>
      </c>
      <c r="N70" s="245"/>
    </row>
    <row r="71" spans="1:13" s="44" customFormat="1" ht="6" customHeight="1">
      <c r="A71" s="4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113"/>
      <c r="M71" s="113"/>
    </row>
    <row r="72" spans="1:12" ht="6.75" customHeight="1">
      <c r="A72" s="4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9" customHeight="1">
      <c r="A73" s="364" t="s">
        <v>217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4" ht="9" customHeight="1">
      <c r="A74" s="45" t="s">
        <v>202</v>
      </c>
      <c r="N74" s="37" t="s">
        <v>160</v>
      </c>
    </row>
    <row r="75" spans="1:14" ht="10.5" customHeight="1">
      <c r="A75" s="42" t="s">
        <v>203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ht="18" customHeight="1">
      <c r="A76" s="45" t="s">
        <v>209</v>
      </c>
    </row>
    <row r="81" ht="12.75">
      <c r="M81" s="44"/>
    </row>
  </sheetData>
  <mergeCells count="22">
    <mergeCell ref="A64:M64"/>
    <mergeCell ref="A58:M58"/>
    <mergeCell ref="J5:J6"/>
    <mergeCell ref="C5:C6"/>
    <mergeCell ref="D5:D6"/>
    <mergeCell ref="F5:H5"/>
    <mergeCell ref="I5:I6"/>
    <mergeCell ref="A18:M18"/>
    <mergeCell ref="L5:L6"/>
    <mergeCell ref="M5:M6"/>
    <mergeCell ref="A8:M8"/>
    <mergeCell ref="A10:M10"/>
    <mergeCell ref="A4:A6"/>
    <mergeCell ref="B4:D4"/>
    <mergeCell ref="F4:J4"/>
    <mergeCell ref="L4:M4"/>
    <mergeCell ref="B5:B6"/>
    <mergeCell ref="A40:M40"/>
    <mergeCell ref="A42:M42"/>
    <mergeCell ref="A50:M50"/>
    <mergeCell ref="A26:M26"/>
    <mergeCell ref="A32:M32"/>
  </mergeCells>
  <printOptions horizontalCentered="1"/>
  <pageMargins left="1.1811023622047245" right="1.1811023622047245" top="1.1811023622047245" bottom="1.8110236220472442" header="0" footer="1.2598425196850394"/>
  <pageSetup firstPageNumber="19" useFirstPageNumber="1" horizontalDpi="300" verticalDpi="300" orientation="portrait" paperSize="9" scale="95" r:id="rId2"/>
  <headerFooter alignWithMargins="0">
    <oddFooter>&amp;C&amp;11 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5"/>
  <sheetViews>
    <sheetView showGridLines="0" workbookViewId="0" topLeftCell="A28">
      <selection activeCell="C43" sqref="C43"/>
    </sheetView>
  </sheetViews>
  <sheetFormatPr defaultColWidth="9.140625" defaultRowHeight="12.75"/>
  <cols>
    <col min="1" max="1" width="7.7109375" style="62" customWidth="1"/>
    <col min="2" max="2" width="25.7109375" style="60" customWidth="1"/>
    <col min="3" max="8" width="6.7109375" style="58" customWidth="1"/>
    <col min="9" max="16384" width="9.140625" style="58" customWidth="1"/>
  </cols>
  <sheetData>
    <row r="1" spans="1:9" ht="12" customHeight="1">
      <c r="A1" s="231" t="s">
        <v>175</v>
      </c>
      <c r="B1" s="64"/>
      <c r="C1" s="65"/>
      <c r="D1" s="65"/>
      <c r="E1" s="65"/>
      <c r="F1" s="65"/>
      <c r="G1" s="65"/>
      <c r="H1" s="65"/>
      <c r="I1" s="186"/>
    </row>
    <row r="2" spans="1:8" ht="9" customHeight="1">
      <c r="A2" s="63"/>
      <c r="B2" s="64"/>
      <c r="C2" s="65"/>
      <c r="D2" s="65"/>
      <c r="E2" s="65"/>
      <c r="F2" s="65"/>
      <c r="G2" s="65"/>
      <c r="H2" s="65"/>
    </row>
    <row r="3" spans="1:8" ht="12" customHeight="1">
      <c r="A3" s="433" t="s">
        <v>207</v>
      </c>
      <c r="B3" s="432" t="s">
        <v>182</v>
      </c>
      <c r="C3" s="428" t="s">
        <v>102</v>
      </c>
      <c r="D3" s="428" t="s">
        <v>103</v>
      </c>
      <c r="E3" s="428" t="s">
        <v>104</v>
      </c>
      <c r="F3" s="428" t="s">
        <v>105</v>
      </c>
      <c r="G3" s="428" t="s">
        <v>106</v>
      </c>
      <c r="H3" s="428" t="s">
        <v>107</v>
      </c>
    </row>
    <row r="4" spans="1:24" ht="12" customHeight="1">
      <c r="A4" s="434"/>
      <c r="B4" s="431"/>
      <c r="C4" s="429"/>
      <c r="D4" s="429"/>
      <c r="E4" s="429"/>
      <c r="F4" s="429"/>
      <c r="G4" s="429"/>
      <c r="H4" s="429"/>
      <c r="J4" s="178"/>
      <c r="K4" s="179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</row>
    <row r="5" spans="1:24" ht="9" customHeight="1">
      <c r="A5" s="352"/>
      <c r="B5" s="353"/>
      <c r="C5" s="353"/>
      <c r="D5" s="353"/>
      <c r="E5" s="353"/>
      <c r="F5" s="353"/>
      <c r="G5" s="353"/>
      <c r="H5" s="353"/>
      <c r="J5" s="178"/>
      <c r="K5" s="179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</row>
    <row r="6" spans="1:24" ht="18" customHeight="1">
      <c r="A6" s="134" t="s">
        <v>81</v>
      </c>
      <c r="B6" s="355" t="s">
        <v>221</v>
      </c>
      <c r="C6" s="379" t="s">
        <v>82</v>
      </c>
      <c r="D6" s="379" t="s">
        <v>82</v>
      </c>
      <c r="E6" s="379" t="s">
        <v>82</v>
      </c>
      <c r="F6" s="379" t="s">
        <v>82</v>
      </c>
      <c r="G6" s="379" t="s">
        <v>82</v>
      </c>
      <c r="H6" s="380">
        <v>676</v>
      </c>
      <c r="J6" s="178"/>
      <c r="K6" s="179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24" ht="18" customHeight="1">
      <c r="A7" s="134" t="s">
        <v>81</v>
      </c>
      <c r="B7" s="354" t="s">
        <v>222</v>
      </c>
      <c r="C7" s="197">
        <v>953</v>
      </c>
      <c r="D7" s="197">
        <v>783</v>
      </c>
      <c r="E7" s="197">
        <v>928</v>
      </c>
      <c r="F7" s="197">
        <v>2606</v>
      </c>
      <c r="G7" s="197">
        <v>1188</v>
      </c>
      <c r="H7" s="197">
        <v>1254</v>
      </c>
      <c r="J7" s="178"/>
      <c r="K7" s="179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</row>
    <row r="8" spans="1:24" s="57" customFormat="1" ht="9" customHeight="1">
      <c r="A8" s="387" t="s">
        <v>80</v>
      </c>
      <c r="B8" s="356"/>
      <c r="C8" s="357">
        <v>953</v>
      </c>
      <c r="D8" s="357">
        <v>783</v>
      </c>
      <c r="E8" s="357">
        <v>928</v>
      </c>
      <c r="F8" s="357">
        <v>2606</v>
      </c>
      <c r="G8" s="357">
        <v>1188</v>
      </c>
      <c r="H8" s="357">
        <v>1930</v>
      </c>
      <c r="J8" s="178"/>
      <c r="K8" s="179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</row>
    <row r="9" spans="1:24" ht="27" customHeight="1">
      <c r="A9" s="134" t="s">
        <v>12</v>
      </c>
      <c r="B9" s="354" t="s">
        <v>257</v>
      </c>
      <c r="C9" s="197">
        <v>42</v>
      </c>
      <c r="D9" s="197">
        <v>40</v>
      </c>
      <c r="E9" s="197">
        <v>56</v>
      </c>
      <c r="F9" s="197">
        <v>20</v>
      </c>
      <c r="G9" s="197">
        <v>58</v>
      </c>
      <c r="H9" s="197">
        <v>4</v>
      </c>
      <c r="J9" s="178"/>
      <c r="K9" s="179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</row>
    <row r="10" spans="1:24" ht="27" customHeight="1">
      <c r="A10" s="134" t="s">
        <v>12</v>
      </c>
      <c r="B10" s="354" t="s">
        <v>223</v>
      </c>
      <c r="C10" s="379" t="s">
        <v>82</v>
      </c>
      <c r="D10" s="380">
        <v>1</v>
      </c>
      <c r="E10" s="380">
        <v>2</v>
      </c>
      <c r="F10" s="379" t="s">
        <v>82</v>
      </c>
      <c r="G10" s="379" t="s">
        <v>82</v>
      </c>
      <c r="H10" s="379" t="s">
        <v>82</v>
      </c>
      <c r="J10" s="178"/>
      <c r="K10" s="17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</row>
    <row r="11" spans="1:24" s="57" customFormat="1" ht="9" customHeight="1">
      <c r="A11" s="387" t="s">
        <v>13</v>
      </c>
      <c r="B11" s="356"/>
      <c r="C11" s="357">
        <v>42</v>
      </c>
      <c r="D11" s="357">
        <v>41</v>
      </c>
      <c r="E11" s="357">
        <v>58</v>
      </c>
      <c r="F11" s="357">
        <v>20</v>
      </c>
      <c r="G11" s="357">
        <v>58</v>
      </c>
      <c r="H11" s="357">
        <v>4</v>
      </c>
      <c r="J11" s="178"/>
      <c r="K11" s="179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ht="27" customHeight="1">
      <c r="A12" s="134" t="s">
        <v>14</v>
      </c>
      <c r="B12" s="134" t="s">
        <v>258</v>
      </c>
      <c r="C12" s="197">
        <v>130</v>
      </c>
      <c r="D12" s="197">
        <v>99</v>
      </c>
      <c r="E12" s="197">
        <v>95</v>
      </c>
      <c r="F12" s="197">
        <v>370</v>
      </c>
      <c r="G12" s="197">
        <v>133</v>
      </c>
      <c r="H12" s="197">
        <v>93</v>
      </c>
      <c r="J12" s="178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</row>
    <row r="13" spans="1:24" ht="9" customHeight="1">
      <c r="A13" s="134" t="s">
        <v>14</v>
      </c>
      <c r="B13" s="354" t="s">
        <v>220</v>
      </c>
      <c r="C13" s="379" t="s">
        <v>82</v>
      </c>
      <c r="D13" s="379" t="s">
        <v>82</v>
      </c>
      <c r="E13" s="379" t="s">
        <v>82</v>
      </c>
      <c r="F13" s="197">
        <v>31</v>
      </c>
      <c r="G13" s="197">
        <v>46</v>
      </c>
      <c r="H13" s="197">
        <v>67</v>
      </c>
      <c r="J13" s="178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</row>
    <row r="14" spans="1:24" s="57" customFormat="1" ht="9" customHeight="1">
      <c r="A14" s="387" t="s">
        <v>17</v>
      </c>
      <c r="B14" s="356"/>
      <c r="C14" s="357">
        <v>130</v>
      </c>
      <c r="D14" s="357">
        <v>99</v>
      </c>
      <c r="E14" s="357">
        <v>95</v>
      </c>
      <c r="F14" s="357">
        <v>401</v>
      </c>
      <c r="G14" s="357">
        <v>179</v>
      </c>
      <c r="H14" s="357">
        <v>160</v>
      </c>
      <c r="J14" s="178"/>
      <c r="K14" s="179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</row>
    <row r="15" spans="1:24" ht="27" customHeight="1">
      <c r="A15" s="134" t="s">
        <v>23</v>
      </c>
      <c r="B15" s="354" t="s">
        <v>224</v>
      </c>
      <c r="C15" s="197">
        <v>126</v>
      </c>
      <c r="D15" s="197">
        <v>152</v>
      </c>
      <c r="E15" s="197">
        <v>298</v>
      </c>
      <c r="F15" s="197">
        <v>871</v>
      </c>
      <c r="G15" s="197">
        <v>519</v>
      </c>
      <c r="H15" s="197">
        <v>501</v>
      </c>
      <c r="J15" s="178"/>
      <c r="K15" s="179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</row>
    <row r="16" spans="1:24" ht="18" customHeight="1">
      <c r="A16" s="134" t="s">
        <v>23</v>
      </c>
      <c r="B16" s="354" t="s">
        <v>225</v>
      </c>
      <c r="C16" s="197">
        <v>12</v>
      </c>
      <c r="D16" s="197">
        <v>2</v>
      </c>
      <c r="E16" s="197">
        <v>7</v>
      </c>
      <c r="F16" s="197">
        <v>1</v>
      </c>
      <c r="G16" s="197">
        <v>23</v>
      </c>
      <c r="H16" s="379" t="s">
        <v>82</v>
      </c>
      <c r="J16" s="178"/>
      <c r="K16" s="179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</row>
    <row r="17" spans="1:24" s="57" customFormat="1" ht="9" customHeight="1">
      <c r="A17" s="435" t="s">
        <v>25</v>
      </c>
      <c r="B17" s="356"/>
      <c r="J17" s="178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1:24" s="57" customFormat="1" ht="9" customHeight="1">
      <c r="A18" s="436"/>
      <c r="B18" s="356"/>
      <c r="C18" s="357">
        <v>138</v>
      </c>
      <c r="D18" s="357">
        <v>154</v>
      </c>
      <c r="E18" s="357">
        <v>305</v>
      </c>
      <c r="F18" s="357">
        <v>872</v>
      </c>
      <c r="G18" s="357">
        <v>542</v>
      </c>
      <c r="H18" s="357">
        <v>501</v>
      </c>
      <c r="J18" s="178"/>
      <c r="K18" s="179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1:24" ht="27" customHeight="1">
      <c r="A19" s="134" t="s">
        <v>27</v>
      </c>
      <c r="B19" s="354" t="s">
        <v>226</v>
      </c>
      <c r="C19" s="197">
        <v>40308</v>
      </c>
      <c r="D19" s="197">
        <v>28921</v>
      </c>
      <c r="E19" s="197">
        <v>9</v>
      </c>
      <c r="F19" s="197">
        <v>25</v>
      </c>
      <c r="G19" s="197">
        <v>15</v>
      </c>
      <c r="H19" s="379" t="s">
        <v>82</v>
      </c>
      <c r="J19" s="178"/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</row>
    <row r="20" spans="1:24" ht="18" customHeight="1">
      <c r="A20" s="134" t="s">
        <v>27</v>
      </c>
      <c r="B20" s="354" t="s">
        <v>129</v>
      </c>
      <c r="C20" s="197">
        <v>145</v>
      </c>
      <c r="D20" s="197">
        <v>305</v>
      </c>
      <c r="E20" s="197">
        <v>19</v>
      </c>
      <c r="F20" s="379" t="s">
        <v>82</v>
      </c>
      <c r="G20" s="379" t="s">
        <v>82</v>
      </c>
      <c r="H20" s="197">
        <v>179</v>
      </c>
      <c r="J20" s="178"/>
      <c r="K20" s="179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</row>
    <row r="21" spans="1:24" ht="27" customHeight="1">
      <c r="A21" s="134" t="s">
        <v>27</v>
      </c>
      <c r="B21" s="354" t="s">
        <v>227</v>
      </c>
      <c r="C21" s="197">
        <v>1354</v>
      </c>
      <c r="D21" s="197">
        <v>1019</v>
      </c>
      <c r="E21" s="197">
        <v>243</v>
      </c>
      <c r="F21" s="379" t="s">
        <v>82</v>
      </c>
      <c r="G21" s="379" t="s">
        <v>82</v>
      </c>
      <c r="H21" s="197">
        <v>1200</v>
      </c>
      <c r="J21" s="178"/>
      <c r="K21" s="179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</row>
    <row r="22" spans="1:24" ht="18" customHeight="1">
      <c r="A22" s="134" t="s">
        <v>27</v>
      </c>
      <c r="B22" s="354" t="s">
        <v>259</v>
      </c>
      <c r="C22" s="379" t="s">
        <v>82</v>
      </c>
      <c r="D22" s="379" t="s">
        <v>82</v>
      </c>
      <c r="E22" s="379" t="s">
        <v>82</v>
      </c>
      <c r="F22" s="379" t="s">
        <v>82</v>
      </c>
      <c r="G22" s="379" t="s">
        <v>82</v>
      </c>
      <c r="H22" s="379" t="s">
        <v>82</v>
      </c>
      <c r="J22" s="178"/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</row>
    <row r="23" spans="1:24" ht="27" customHeight="1">
      <c r="A23" s="134" t="s">
        <v>27</v>
      </c>
      <c r="B23" s="354" t="s">
        <v>228</v>
      </c>
      <c r="C23" s="379" t="s">
        <v>82</v>
      </c>
      <c r="D23" s="379" t="s">
        <v>82</v>
      </c>
      <c r="E23" s="379" t="s">
        <v>82</v>
      </c>
      <c r="F23" s="379" t="s">
        <v>82</v>
      </c>
      <c r="G23" s="379" t="s">
        <v>82</v>
      </c>
      <c r="H23" s="197">
        <v>1</v>
      </c>
      <c r="J23" s="178"/>
      <c r="K23" s="179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</row>
    <row r="24" spans="1:24" ht="18" customHeight="1">
      <c r="A24" s="134" t="s">
        <v>29</v>
      </c>
      <c r="B24" s="354" t="s">
        <v>229</v>
      </c>
      <c r="C24" s="197">
        <v>74</v>
      </c>
      <c r="D24" s="197">
        <v>10</v>
      </c>
      <c r="E24" s="379" t="s">
        <v>82</v>
      </c>
      <c r="F24" s="197">
        <v>2152</v>
      </c>
      <c r="G24" s="197">
        <v>2112</v>
      </c>
      <c r="H24" s="197">
        <v>2073</v>
      </c>
      <c r="J24" s="178"/>
      <c r="K24" s="17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1:24" ht="27" customHeight="1">
      <c r="A25" s="134" t="s">
        <v>30</v>
      </c>
      <c r="B25" s="354" t="s">
        <v>230</v>
      </c>
      <c r="C25" s="197">
        <v>74</v>
      </c>
      <c r="D25" s="197">
        <v>50</v>
      </c>
      <c r="E25" s="197">
        <v>83</v>
      </c>
      <c r="F25" s="197">
        <v>152</v>
      </c>
      <c r="G25" s="197">
        <v>134</v>
      </c>
      <c r="H25" s="197">
        <v>113</v>
      </c>
      <c r="J25" s="178"/>
      <c r="K25" s="179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</row>
    <row r="26" spans="1:24" ht="27" customHeight="1">
      <c r="A26" s="134" t="s">
        <v>31</v>
      </c>
      <c r="B26" s="354" t="s">
        <v>260</v>
      </c>
      <c r="C26" s="197">
        <v>9</v>
      </c>
      <c r="D26" s="379" t="s">
        <v>82</v>
      </c>
      <c r="E26" s="197">
        <v>7</v>
      </c>
      <c r="F26" s="197">
        <v>6</v>
      </c>
      <c r="G26" s="197">
        <v>6</v>
      </c>
      <c r="H26" s="197">
        <v>2</v>
      </c>
      <c r="J26" s="178"/>
      <c r="K26" s="179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s="57" customFormat="1" ht="9" customHeight="1">
      <c r="A27" s="387" t="s">
        <v>35</v>
      </c>
      <c r="B27" s="356"/>
      <c r="C27" s="357">
        <v>41964</v>
      </c>
      <c r="D27" s="357">
        <v>30305</v>
      </c>
      <c r="E27" s="357">
        <v>361</v>
      </c>
      <c r="F27" s="357">
        <v>2335</v>
      </c>
      <c r="G27" s="357">
        <v>2267</v>
      </c>
      <c r="H27" s="357">
        <v>3567</v>
      </c>
      <c r="J27" s="178"/>
      <c r="K27" s="179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</row>
    <row r="28" spans="1:24" s="57" customFormat="1" ht="27" customHeight="1">
      <c r="A28" s="134" t="s">
        <v>42</v>
      </c>
      <c r="B28" s="354" t="s">
        <v>231</v>
      </c>
      <c r="C28" s="197">
        <v>60</v>
      </c>
      <c r="D28" s="197">
        <v>35</v>
      </c>
      <c r="E28" s="197">
        <v>21</v>
      </c>
      <c r="F28" s="197">
        <v>62</v>
      </c>
      <c r="G28" s="197">
        <v>61</v>
      </c>
      <c r="H28" s="197">
        <v>57</v>
      </c>
      <c r="J28" s="178"/>
      <c r="K28" s="179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</row>
    <row r="29" spans="1:24" s="57" customFormat="1" ht="9" customHeight="1">
      <c r="A29" s="387" t="s">
        <v>43</v>
      </c>
      <c r="B29" s="356"/>
      <c r="C29" s="357">
        <v>60</v>
      </c>
      <c r="D29" s="357">
        <v>35</v>
      </c>
      <c r="E29" s="357">
        <v>21</v>
      </c>
      <c r="F29" s="357">
        <v>62</v>
      </c>
      <c r="G29" s="357">
        <v>61</v>
      </c>
      <c r="H29" s="357">
        <v>57</v>
      </c>
      <c r="J29" s="178"/>
      <c r="K29" s="179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</row>
    <row r="30" spans="1:24" s="57" customFormat="1" ht="27" customHeight="1">
      <c r="A30" s="134" t="s">
        <v>46</v>
      </c>
      <c r="B30" s="354" t="s">
        <v>232</v>
      </c>
      <c r="C30" s="197">
        <v>972</v>
      </c>
      <c r="D30" s="197">
        <v>1005</v>
      </c>
      <c r="E30" s="197">
        <v>2021</v>
      </c>
      <c r="F30" s="197">
        <v>4333</v>
      </c>
      <c r="G30" s="197">
        <v>3452</v>
      </c>
      <c r="H30" s="197">
        <v>3283</v>
      </c>
      <c r="J30" s="178"/>
      <c r="K30" s="179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</row>
    <row r="31" spans="1:24" s="57" customFormat="1" ht="36" customHeight="1">
      <c r="A31" s="134" t="s">
        <v>46</v>
      </c>
      <c r="B31" s="354" t="s">
        <v>233</v>
      </c>
      <c r="C31" s="379" t="s">
        <v>82</v>
      </c>
      <c r="D31" s="379" t="s">
        <v>82</v>
      </c>
      <c r="E31" s="379" t="s">
        <v>82</v>
      </c>
      <c r="F31" s="379" t="s">
        <v>82</v>
      </c>
      <c r="G31" s="379" t="s">
        <v>82</v>
      </c>
      <c r="H31" s="379" t="s">
        <v>82</v>
      </c>
      <c r="J31" s="178"/>
      <c r="K31" s="179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</row>
    <row r="32" spans="1:24" s="57" customFormat="1" ht="27" customHeight="1">
      <c r="A32" s="134" t="s">
        <v>46</v>
      </c>
      <c r="B32" s="354" t="s">
        <v>234</v>
      </c>
      <c r="C32" s="197">
        <v>8</v>
      </c>
      <c r="D32" s="197">
        <v>14</v>
      </c>
      <c r="E32" s="197">
        <v>27</v>
      </c>
      <c r="F32" s="197">
        <v>52</v>
      </c>
      <c r="G32" s="197">
        <v>15</v>
      </c>
      <c r="H32" s="197">
        <v>18</v>
      </c>
      <c r="J32" s="178"/>
      <c r="K32" s="179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</row>
    <row r="33" spans="1:24" s="57" customFormat="1" ht="18" customHeight="1">
      <c r="A33" s="134" t="s">
        <v>46</v>
      </c>
      <c r="B33" s="354" t="s">
        <v>235</v>
      </c>
      <c r="C33" s="379" t="s">
        <v>82</v>
      </c>
      <c r="D33" s="379" t="s">
        <v>82</v>
      </c>
      <c r="E33" s="379" t="s">
        <v>82</v>
      </c>
      <c r="F33" s="379" t="s">
        <v>82</v>
      </c>
      <c r="G33" s="379" t="s">
        <v>82</v>
      </c>
      <c r="H33" s="379" t="s">
        <v>82</v>
      </c>
      <c r="J33" s="178"/>
      <c r="K33" s="179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:24" s="57" customFormat="1" ht="18" customHeight="1">
      <c r="A34" s="134" t="s">
        <v>47</v>
      </c>
      <c r="B34" s="354" t="s">
        <v>236</v>
      </c>
      <c r="C34" s="197">
        <v>689</v>
      </c>
      <c r="D34" s="197">
        <v>513</v>
      </c>
      <c r="E34" s="197">
        <v>1350</v>
      </c>
      <c r="F34" s="197">
        <v>16259</v>
      </c>
      <c r="G34" s="197">
        <v>14727</v>
      </c>
      <c r="H34" s="197">
        <v>5598</v>
      </c>
      <c r="J34" s="178"/>
      <c r="K34" s="179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</row>
    <row r="35" spans="1:24" s="57" customFormat="1" ht="9" customHeight="1">
      <c r="A35" s="387" t="s">
        <v>48</v>
      </c>
      <c r="B35" s="356"/>
      <c r="C35" s="357">
        <v>1669</v>
      </c>
      <c r="D35" s="357">
        <v>1532</v>
      </c>
      <c r="E35" s="357">
        <v>3398</v>
      </c>
      <c r="F35" s="357">
        <v>20644</v>
      </c>
      <c r="G35" s="357">
        <v>18194</v>
      </c>
      <c r="H35" s="357">
        <v>8899</v>
      </c>
      <c r="J35" s="178"/>
      <c r="K35" s="179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</row>
    <row r="36" spans="1:24" s="57" customFormat="1" ht="6" customHeight="1">
      <c r="A36" s="372"/>
      <c r="B36" s="381"/>
      <c r="C36" s="382"/>
      <c r="D36" s="382"/>
      <c r="E36" s="382"/>
      <c r="F36" s="382"/>
      <c r="G36" s="382"/>
      <c r="H36" s="382"/>
      <c r="J36" s="178"/>
      <c r="K36" s="179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</row>
    <row r="37" spans="1:2" ht="8.25">
      <c r="A37" s="385"/>
      <c r="B37" s="386"/>
    </row>
    <row r="38" spans="1:9" ht="12" customHeight="1">
      <c r="A38" s="231" t="s">
        <v>200</v>
      </c>
      <c r="B38" s="64"/>
      <c r="C38" s="65"/>
      <c r="D38" s="65"/>
      <c r="E38" s="65"/>
      <c r="F38" s="65"/>
      <c r="G38" s="65"/>
      <c r="H38" s="65"/>
      <c r="I38" s="186"/>
    </row>
    <row r="39" spans="1:9" ht="12" customHeight="1">
      <c r="A39" s="231"/>
      <c r="B39" s="64"/>
      <c r="C39" s="65"/>
      <c r="D39" s="65"/>
      <c r="E39" s="65"/>
      <c r="F39" s="65"/>
      <c r="G39" s="65"/>
      <c r="H39" s="65"/>
      <c r="I39" s="186"/>
    </row>
    <row r="40" spans="1:8" ht="9" customHeight="1">
      <c r="A40" s="63"/>
      <c r="B40" s="64"/>
      <c r="C40" s="65"/>
      <c r="D40" s="65"/>
      <c r="E40" s="65"/>
      <c r="F40" s="65"/>
      <c r="G40" s="65"/>
      <c r="H40" s="65"/>
    </row>
    <row r="41" spans="1:8" ht="12" customHeight="1">
      <c r="A41" s="433" t="s">
        <v>207</v>
      </c>
      <c r="B41" s="432" t="s">
        <v>182</v>
      </c>
      <c r="C41" s="428" t="s">
        <v>102</v>
      </c>
      <c r="D41" s="428" t="s">
        <v>103</v>
      </c>
      <c r="E41" s="428" t="s">
        <v>104</v>
      </c>
      <c r="F41" s="428" t="s">
        <v>105</v>
      </c>
      <c r="G41" s="428" t="s">
        <v>106</v>
      </c>
      <c r="H41" s="428" t="s">
        <v>107</v>
      </c>
    </row>
    <row r="42" spans="1:24" ht="12" customHeight="1">
      <c r="A42" s="434"/>
      <c r="B42" s="431"/>
      <c r="C42" s="429"/>
      <c r="D42" s="429"/>
      <c r="E42" s="429"/>
      <c r="F42" s="429"/>
      <c r="G42" s="429"/>
      <c r="H42" s="429"/>
      <c r="J42" s="178"/>
      <c r="K42" s="179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</row>
    <row r="43" spans="1:24" ht="12" customHeight="1">
      <c r="A43" s="352"/>
      <c r="B43" s="353"/>
      <c r="C43" s="383"/>
      <c r="D43" s="383"/>
      <c r="E43" s="383"/>
      <c r="F43" s="383"/>
      <c r="G43" s="383"/>
      <c r="H43" s="383"/>
      <c r="J43" s="178"/>
      <c r="K43" s="179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</row>
    <row r="44" spans="1:24" ht="27" customHeight="1">
      <c r="A44" s="134" t="s">
        <v>58</v>
      </c>
      <c r="B44" s="354" t="s">
        <v>237</v>
      </c>
      <c r="C44" s="197">
        <v>1132</v>
      </c>
      <c r="D44" s="197">
        <v>2462</v>
      </c>
      <c r="E44" s="197">
        <v>7465</v>
      </c>
      <c r="F44" s="197">
        <v>6979</v>
      </c>
      <c r="G44" s="197">
        <v>4243</v>
      </c>
      <c r="H44" s="197">
        <v>1904</v>
      </c>
      <c r="J44" s="178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</row>
    <row r="45" spans="1:24" ht="36" customHeight="1">
      <c r="A45" s="134" t="s">
        <v>58</v>
      </c>
      <c r="B45" s="354" t="s">
        <v>238</v>
      </c>
      <c r="C45" s="197">
        <v>39642</v>
      </c>
      <c r="D45" s="197">
        <v>49647</v>
      </c>
      <c r="E45" s="197">
        <v>84152</v>
      </c>
      <c r="F45" s="197">
        <v>119777</v>
      </c>
      <c r="G45" s="197">
        <v>135290</v>
      </c>
      <c r="H45" s="197">
        <v>63805</v>
      </c>
      <c r="J45" s="178"/>
      <c r="K45" s="179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</row>
    <row r="46" spans="1:24" ht="27" customHeight="1">
      <c r="A46" s="134" t="s">
        <v>59</v>
      </c>
      <c r="B46" s="354" t="s">
        <v>239</v>
      </c>
      <c r="C46" s="379" t="s">
        <v>82</v>
      </c>
      <c r="D46" s="379" t="s">
        <v>82</v>
      </c>
      <c r="E46" s="379" t="s">
        <v>82</v>
      </c>
      <c r="F46" s="379" t="s">
        <v>82</v>
      </c>
      <c r="G46" s="379" t="s">
        <v>82</v>
      </c>
      <c r="H46" s="379" t="s">
        <v>82</v>
      </c>
      <c r="J46" s="178"/>
      <c r="K46" s="179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</row>
    <row r="47" spans="1:24" ht="27" customHeight="1">
      <c r="A47" s="134" t="s">
        <v>59</v>
      </c>
      <c r="B47" s="354" t="s">
        <v>240</v>
      </c>
      <c r="C47" s="197">
        <v>53275</v>
      </c>
      <c r="D47" s="197">
        <v>64636</v>
      </c>
      <c r="E47" s="197">
        <v>108969</v>
      </c>
      <c r="F47" s="197">
        <v>307960</v>
      </c>
      <c r="G47" s="197">
        <v>310668</v>
      </c>
      <c r="H47" s="197">
        <v>238925</v>
      </c>
      <c r="J47" s="178"/>
      <c r="K47" s="179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</row>
    <row r="48" spans="1:24" s="57" customFormat="1" ht="27" customHeight="1">
      <c r="A48" s="134" t="s">
        <v>59</v>
      </c>
      <c r="B48" s="354" t="s">
        <v>241</v>
      </c>
      <c r="C48" s="197">
        <v>4695</v>
      </c>
      <c r="D48" s="197">
        <v>7464</v>
      </c>
      <c r="E48" s="197">
        <v>85792</v>
      </c>
      <c r="F48" s="197">
        <v>41892</v>
      </c>
      <c r="G48" s="197">
        <v>39259</v>
      </c>
      <c r="H48" s="197">
        <v>18220</v>
      </c>
      <c r="J48" s="178"/>
      <c r="K48" s="179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</row>
    <row r="49" spans="1:24" s="57" customFormat="1" ht="27" customHeight="1">
      <c r="A49" s="134" t="s">
        <v>59</v>
      </c>
      <c r="B49" s="354" t="s">
        <v>242</v>
      </c>
      <c r="C49" s="197">
        <v>1073</v>
      </c>
      <c r="D49" s="197">
        <v>1355</v>
      </c>
      <c r="E49" s="197">
        <v>2211</v>
      </c>
      <c r="F49" s="197">
        <v>7725</v>
      </c>
      <c r="G49" s="197">
        <v>6524</v>
      </c>
      <c r="H49" s="197">
        <v>5674</v>
      </c>
      <c r="J49" s="178"/>
      <c r="K49" s="179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</row>
    <row r="50" spans="1:24" s="57" customFormat="1" ht="27" customHeight="1">
      <c r="A50" s="134" t="s">
        <v>59</v>
      </c>
      <c r="B50" s="354" t="s">
        <v>243</v>
      </c>
      <c r="C50" s="379" t="s">
        <v>82</v>
      </c>
      <c r="D50" s="379" t="s">
        <v>82</v>
      </c>
      <c r="E50" s="379" t="s">
        <v>82</v>
      </c>
      <c r="F50" s="379" t="s">
        <v>82</v>
      </c>
      <c r="G50" s="379" t="s">
        <v>82</v>
      </c>
      <c r="H50" s="379" t="s">
        <v>82</v>
      </c>
      <c r="J50" s="178"/>
      <c r="K50" s="179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57" customFormat="1" ht="27" customHeight="1">
      <c r="A51" s="134" t="s">
        <v>60</v>
      </c>
      <c r="B51" s="388" t="s">
        <v>244</v>
      </c>
      <c r="C51" s="197">
        <v>1357</v>
      </c>
      <c r="D51" s="197">
        <v>1350</v>
      </c>
      <c r="E51" s="197">
        <v>3633</v>
      </c>
      <c r="F51" s="197">
        <v>13311</v>
      </c>
      <c r="G51" s="197">
        <v>9925</v>
      </c>
      <c r="H51" s="197">
        <v>10276</v>
      </c>
      <c r="J51" s="178"/>
      <c r="K51" s="179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</row>
    <row r="52" spans="1:24" s="57" customFormat="1" ht="9" customHeight="1">
      <c r="A52" s="203" t="s">
        <v>61</v>
      </c>
      <c r="B52" s="182"/>
      <c r="C52" s="198">
        <v>101174</v>
      </c>
      <c r="D52" s="198">
        <v>126914</v>
      </c>
      <c r="E52" s="198">
        <v>292222</v>
      </c>
      <c r="F52" s="198">
        <v>497644</v>
      </c>
      <c r="G52" s="198">
        <v>505909</v>
      </c>
      <c r="H52" s="198">
        <v>338804</v>
      </c>
      <c r="J52" s="181"/>
      <c r="K52" s="184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</row>
    <row r="53" spans="1:24" s="57" customFormat="1" ht="3" customHeight="1">
      <c r="A53" s="203"/>
      <c r="B53" s="182"/>
      <c r="C53" s="198"/>
      <c r="D53" s="198"/>
      <c r="E53" s="198"/>
      <c r="F53" s="198"/>
      <c r="G53" s="198"/>
      <c r="H53" s="198"/>
      <c r="J53" s="181"/>
      <c r="K53" s="184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4" spans="1:24" s="190" customFormat="1" ht="18" customHeight="1">
      <c r="A54" s="189" t="s">
        <v>64</v>
      </c>
      <c r="B54" s="189" t="s">
        <v>245</v>
      </c>
      <c r="C54" s="379" t="s">
        <v>82</v>
      </c>
      <c r="D54" s="379" t="s">
        <v>82</v>
      </c>
      <c r="E54" s="379" t="s">
        <v>82</v>
      </c>
      <c r="F54" s="379" t="s">
        <v>82</v>
      </c>
      <c r="G54" s="379" t="s">
        <v>82</v>
      </c>
      <c r="H54" s="379" t="s">
        <v>82</v>
      </c>
      <c r="J54" s="176"/>
      <c r="K54" s="19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</row>
    <row r="55" spans="1:24" s="57" customFormat="1" ht="9" customHeight="1">
      <c r="A55" s="204" t="s">
        <v>66</v>
      </c>
      <c r="B55" s="182"/>
      <c r="C55" s="379" t="s">
        <v>82</v>
      </c>
      <c r="D55" s="379" t="s">
        <v>82</v>
      </c>
      <c r="E55" s="379" t="s">
        <v>82</v>
      </c>
      <c r="F55" s="379" t="s">
        <v>82</v>
      </c>
      <c r="G55" s="379" t="s">
        <v>82</v>
      </c>
      <c r="H55" s="379" t="s">
        <v>82</v>
      </c>
      <c r="J55" s="181"/>
      <c r="K55" s="184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</row>
    <row r="56" spans="1:24" s="57" customFormat="1" ht="3" customHeight="1">
      <c r="A56" s="204"/>
      <c r="B56" s="182"/>
      <c r="C56" s="379"/>
      <c r="D56" s="379"/>
      <c r="E56" s="379"/>
      <c r="F56" s="379"/>
      <c r="G56" s="379"/>
      <c r="H56" s="379"/>
      <c r="J56" s="181"/>
      <c r="K56" s="184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</row>
    <row r="57" spans="1:24" s="57" customFormat="1" ht="27" customHeight="1">
      <c r="A57" s="134" t="s">
        <v>74</v>
      </c>
      <c r="B57" s="134" t="s">
        <v>246</v>
      </c>
      <c r="C57" s="379" t="s">
        <v>82</v>
      </c>
      <c r="D57" s="379" t="s">
        <v>82</v>
      </c>
      <c r="E57" s="197">
        <v>410</v>
      </c>
      <c r="F57" s="197">
        <v>1821</v>
      </c>
      <c r="G57" s="197">
        <v>1194</v>
      </c>
      <c r="H57" s="197">
        <v>372</v>
      </c>
      <c r="J57" s="178"/>
      <c r="K57" s="179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</row>
    <row r="58" spans="1:24" s="57" customFormat="1" ht="9" customHeight="1">
      <c r="A58" s="204" t="s">
        <v>76</v>
      </c>
      <c r="B58" s="134"/>
      <c r="C58" s="379" t="s">
        <v>82</v>
      </c>
      <c r="D58" s="379" t="s">
        <v>82</v>
      </c>
      <c r="E58" s="198">
        <v>410</v>
      </c>
      <c r="F58" s="198">
        <v>1821</v>
      </c>
      <c r="G58" s="198">
        <v>1194</v>
      </c>
      <c r="H58" s="198">
        <v>372</v>
      </c>
      <c r="J58" s="178"/>
      <c r="K58" s="179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</row>
    <row r="59" spans="1:24" s="57" customFormat="1" ht="3" customHeight="1">
      <c r="A59" s="204"/>
      <c r="B59" s="134"/>
      <c r="C59" s="379"/>
      <c r="D59" s="379"/>
      <c r="E59" s="198"/>
      <c r="F59" s="198"/>
      <c r="G59" s="198"/>
      <c r="H59" s="198"/>
      <c r="J59" s="178"/>
      <c r="K59" s="179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</row>
    <row r="60" spans="1:24" s="57" customFormat="1" ht="9" customHeight="1">
      <c r="A60" s="204"/>
      <c r="B60" s="134"/>
      <c r="C60" s="365"/>
      <c r="D60" s="365"/>
      <c r="E60" s="200"/>
      <c r="F60" s="200"/>
      <c r="G60" s="200"/>
      <c r="H60" s="200"/>
      <c r="J60" s="178"/>
      <c r="K60" s="179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</row>
    <row r="61" spans="1:8" s="57" customFormat="1" ht="9" customHeight="1">
      <c r="A61" s="356" t="s">
        <v>77</v>
      </c>
      <c r="B61" s="114"/>
      <c r="C61" s="198">
        <v>146130</v>
      </c>
      <c r="D61" s="198">
        <v>159863</v>
      </c>
      <c r="E61" s="198">
        <v>297798</v>
      </c>
      <c r="F61" s="198">
        <v>526405</v>
      </c>
      <c r="G61" s="198">
        <v>529592</v>
      </c>
      <c r="H61" s="198">
        <v>354294</v>
      </c>
    </row>
    <row r="62" spans="1:8" ht="9" customHeight="1">
      <c r="A62" s="356" t="s">
        <v>197</v>
      </c>
      <c r="B62" s="114"/>
      <c r="C62" s="198">
        <v>1263</v>
      </c>
      <c r="D62" s="198">
        <v>1077</v>
      </c>
      <c r="E62" s="198">
        <v>1386</v>
      </c>
      <c r="F62" s="198">
        <v>3899</v>
      </c>
      <c r="G62" s="198">
        <v>1967</v>
      </c>
      <c r="H62" s="198">
        <v>2595</v>
      </c>
    </row>
    <row r="63" spans="1:8" ht="9" customHeight="1">
      <c r="A63" s="356" t="s">
        <v>144</v>
      </c>
      <c r="B63" s="114"/>
      <c r="C63" s="198">
        <v>43693</v>
      </c>
      <c r="D63" s="198">
        <v>31872</v>
      </c>
      <c r="E63" s="198">
        <v>3780</v>
      </c>
      <c r="F63" s="198">
        <v>23041</v>
      </c>
      <c r="G63" s="198">
        <v>20522</v>
      </c>
      <c r="H63" s="198">
        <v>12523</v>
      </c>
    </row>
    <row r="64" spans="1:8" ht="9" customHeight="1">
      <c r="A64" s="152" t="s">
        <v>198</v>
      </c>
      <c r="B64" s="114"/>
      <c r="C64" s="198">
        <v>101174</v>
      </c>
      <c r="D64" s="198">
        <v>126914</v>
      </c>
      <c r="E64" s="198">
        <v>292632</v>
      </c>
      <c r="F64" s="198">
        <v>499465</v>
      </c>
      <c r="G64" s="198">
        <v>507103</v>
      </c>
      <c r="H64" s="198">
        <v>339176</v>
      </c>
    </row>
    <row r="65" spans="1:8" ht="6.75" customHeight="1">
      <c r="A65" s="135"/>
      <c r="B65" s="136"/>
      <c r="C65" s="183"/>
      <c r="D65" s="183"/>
      <c r="E65" s="183"/>
      <c r="F65" s="183"/>
      <c r="G65" s="183"/>
      <c r="H65" s="183"/>
    </row>
  </sheetData>
  <mergeCells count="17">
    <mergeCell ref="A3:A4"/>
    <mergeCell ref="A41:A42"/>
    <mergeCell ref="F41:F42"/>
    <mergeCell ref="G41:G42"/>
    <mergeCell ref="F3:F4"/>
    <mergeCell ref="G3:G4"/>
    <mergeCell ref="A17:A18"/>
    <mergeCell ref="H41:H42"/>
    <mergeCell ref="B41:B42"/>
    <mergeCell ref="C41:C42"/>
    <mergeCell ref="D41:D42"/>
    <mergeCell ref="E41:E42"/>
    <mergeCell ref="H3:H4"/>
    <mergeCell ref="B3:B4"/>
    <mergeCell ref="C3:C4"/>
    <mergeCell ref="D3:D4"/>
    <mergeCell ref="E3:E4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240" verticalDpi="240" orientation="portrait" paperSize="9" r:id="rId2"/>
  <headerFooter alignWithMargins="0">
    <oddFooter>&amp;C&amp;11 &amp;10 35</oddFooter>
  </headerFooter>
  <rowBreaks count="2" manualBreakCount="2">
    <brk id="37" max="7" man="1"/>
    <brk id="72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workbookViewId="0" topLeftCell="A33">
      <selection activeCell="K43" sqref="K43"/>
    </sheetView>
  </sheetViews>
  <sheetFormatPr defaultColWidth="9.140625" defaultRowHeight="12.75"/>
  <cols>
    <col min="1" max="1" width="7.7109375" style="62" customWidth="1"/>
    <col min="2" max="2" width="25.7109375" style="60" customWidth="1"/>
    <col min="3" max="7" width="6.140625" style="58" customWidth="1"/>
    <col min="8" max="8" width="6.00390625" style="58" customWidth="1"/>
    <col min="9" max="9" width="6.7109375" style="58" customWidth="1"/>
    <col min="10" max="10" width="7.140625" style="58" customWidth="1"/>
    <col min="11" max="11" width="7.00390625" style="58" customWidth="1"/>
    <col min="12" max="15" width="7.140625" style="58" customWidth="1"/>
    <col min="16" max="16384" width="9.140625" style="58" customWidth="1"/>
  </cols>
  <sheetData>
    <row r="1" spans="1:10" ht="12" customHeight="1">
      <c r="A1" s="231" t="s">
        <v>190</v>
      </c>
      <c r="B1" s="64"/>
      <c r="J1" s="202"/>
    </row>
    <row r="2" spans="1:2" ht="9" customHeight="1">
      <c r="A2" s="63"/>
      <c r="B2" s="64"/>
    </row>
    <row r="3" spans="1:9" ht="12" customHeight="1">
      <c r="A3" s="433" t="s">
        <v>207</v>
      </c>
      <c r="B3" s="432" t="s">
        <v>182</v>
      </c>
      <c r="C3" s="428" t="s">
        <v>248</v>
      </c>
      <c r="D3" s="428" t="s">
        <v>249</v>
      </c>
      <c r="E3" s="428" t="s">
        <v>163</v>
      </c>
      <c r="F3" s="428" t="s">
        <v>250</v>
      </c>
      <c r="G3" s="428" t="s">
        <v>161</v>
      </c>
      <c r="H3" s="428" t="s">
        <v>162</v>
      </c>
      <c r="I3" s="428" t="s">
        <v>211</v>
      </c>
    </row>
    <row r="4" spans="1:9" ht="12" customHeight="1">
      <c r="A4" s="434"/>
      <c r="B4" s="431"/>
      <c r="C4" s="429"/>
      <c r="D4" s="429"/>
      <c r="E4" s="429"/>
      <c r="F4" s="429"/>
      <c r="G4" s="429"/>
      <c r="H4" s="429"/>
      <c r="I4" s="429"/>
    </row>
    <row r="5" spans="1:2" ht="6" customHeight="1">
      <c r="A5" s="360"/>
      <c r="B5" s="64"/>
    </row>
    <row r="6" spans="1:9" s="117" customFormat="1" ht="18" customHeight="1">
      <c r="A6" s="134" t="s">
        <v>81</v>
      </c>
      <c r="B6" s="355" t="s">
        <v>221</v>
      </c>
      <c r="C6" s="175">
        <v>728</v>
      </c>
      <c r="D6" s="175">
        <v>797</v>
      </c>
      <c r="E6" s="175">
        <v>177</v>
      </c>
      <c r="F6" s="175">
        <v>504</v>
      </c>
      <c r="G6" s="175">
        <v>139</v>
      </c>
      <c r="H6" s="366" t="s">
        <v>82</v>
      </c>
      <c r="I6" s="175">
        <v>3021</v>
      </c>
    </row>
    <row r="7" spans="1:9" ht="18" customHeight="1">
      <c r="A7" s="134" t="s">
        <v>81</v>
      </c>
      <c r="B7" s="354" t="s">
        <v>222</v>
      </c>
      <c r="C7" s="175">
        <v>1185</v>
      </c>
      <c r="D7" s="175">
        <v>1687</v>
      </c>
      <c r="E7" s="175">
        <v>694</v>
      </c>
      <c r="F7" s="175">
        <v>670</v>
      </c>
      <c r="G7" s="175">
        <v>731</v>
      </c>
      <c r="H7" s="175">
        <v>471</v>
      </c>
      <c r="I7" s="175">
        <v>13150</v>
      </c>
    </row>
    <row r="8" spans="1:9" ht="9" customHeight="1">
      <c r="A8" s="387" t="s">
        <v>80</v>
      </c>
      <c r="B8" s="356"/>
      <c r="C8" s="176">
        <f aca="true" t="shared" si="0" ref="C8:I8">SUM(C6:C7)</f>
        <v>1913</v>
      </c>
      <c r="D8" s="176">
        <f t="shared" si="0"/>
        <v>2484</v>
      </c>
      <c r="E8" s="176">
        <f t="shared" si="0"/>
        <v>871</v>
      </c>
      <c r="F8" s="176">
        <f t="shared" si="0"/>
        <v>1174</v>
      </c>
      <c r="G8" s="176">
        <f t="shared" si="0"/>
        <v>870</v>
      </c>
      <c r="H8" s="176">
        <f t="shared" si="0"/>
        <v>471</v>
      </c>
      <c r="I8" s="176">
        <f t="shared" si="0"/>
        <v>16171</v>
      </c>
    </row>
    <row r="9" spans="1:9" ht="27" customHeight="1">
      <c r="A9" s="134" t="s">
        <v>12</v>
      </c>
      <c r="B9" s="354" t="s">
        <v>257</v>
      </c>
      <c r="C9" s="368">
        <v>2</v>
      </c>
      <c r="D9" s="368">
        <v>57</v>
      </c>
      <c r="E9" s="368">
        <v>44</v>
      </c>
      <c r="F9" s="368">
        <v>65</v>
      </c>
      <c r="G9" s="368">
        <v>51</v>
      </c>
      <c r="H9" s="368">
        <v>18</v>
      </c>
      <c r="I9" s="368">
        <v>457</v>
      </c>
    </row>
    <row r="10" spans="1:9" ht="26.25" customHeight="1">
      <c r="A10" s="134" t="s">
        <v>12</v>
      </c>
      <c r="B10" s="354" t="s">
        <v>223</v>
      </c>
      <c r="C10" s="366" t="s">
        <v>82</v>
      </c>
      <c r="D10" s="158">
        <v>7</v>
      </c>
      <c r="E10" s="158">
        <v>1</v>
      </c>
      <c r="F10" s="366" t="s">
        <v>82</v>
      </c>
      <c r="G10" s="366" t="s">
        <v>82</v>
      </c>
      <c r="H10" s="158">
        <v>1</v>
      </c>
      <c r="I10" s="158">
        <v>12</v>
      </c>
    </row>
    <row r="11" spans="1:9" ht="9" customHeight="1">
      <c r="A11" s="387" t="s">
        <v>13</v>
      </c>
      <c r="B11" s="356"/>
      <c r="C11" s="177">
        <f aca="true" t="shared" si="1" ref="C11:I11">SUM(C9:C10)</f>
        <v>2</v>
      </c>
      <c r="D11" s="177">
        <f t="shared" si="1"/>
        <v>64</v>
      </c>
      <c r="E11" s="177">
        <f t="shared" si="1"/>
        <v>45</v>
      </c>
      <c r="F11" s="177">
        <f t="shared" si="1"/>
        <v>65</v>
      </c>
      <c r="G11" s="177">
        <f t="shared" si="1"/>
        <v>51</v>
      </c>
      <c r="H11" s="177">
        <f t="shared" si="1"/>
        <v>19</v>
      </c>
      <c r="I11" s="177">
        <f t="shared" si="1"/>
        <v>469</v>
      </c>
    </row>
    <row r="12" spans="1:9" ht="27" customHeight="1">
      <c r="A12" s="134" t="s">
        <v>14</v>
      </c>
      <c r="B12" s="134" t="s">
        <v>258</v>
      </c>
      <c r="C12" s="175">
        <v>22</v>
      </c>
      <c r="D12" s="175">
        <v>111</v>
      </c>
      <c r="E12" s="175">
        <v>61</v>
      </c>
      <c r="F12" s="175">
        <v>115</v>
      </c>
      <c r="G12" s="175">
        <v>34</v>
      </c>
      <c r="H12" s="175">
        <v>85</v>
      </c>
      <c r="I12" s="175">
        <v>1348</v>
      </c>
    </row>
    <row r="13" spans="1:9" s="117" customFormat="1" ht="9" customHeight="1">
      <c r="A13" s="134" t="s">
        <v>14</v>
      </c>
      <c r="B13" s="354" t="s">
        <v>220</v>
      </c>
      <c r="C13" s="175">
        <v>67</v>
      </c>
      <c r="D13" s="175">
        <v>81</v>
      </c>
      <c r="E13" s="175">
        <v>84</v>
      </c>
      <c r="F13" s="175">
        <v>40</v>
      </c>
      <c r="G13" s="175">
        <v>78</v>
      </c>
      <c r="H13" s="175">
        <v>64</v>
      </c>
      <c r="I13" s="175">
        <v>558</v>
      </c>
    </row>
    <row r="14" spans="1:9" ht="9" customHeight="1">
      <c r="A14" s="387" t="s">
        <v>17</v>
      </c>
      <c r="B14" s="356"/>
      <c r="C14" s="176">
        <f aca="true" t="shared" si="2" ref="C14:I14">SUM(C12:C13)</f>
        <v>89</v>
      </c>
      <c r="D14" s="176">
        <f t="shared" si="2"/>
        <v>192</v>
      </c>
      <c r="E14" s="176">
        <f t="shared" si="2"/>
        <v>145</v>
      </c>
      <c r="F14" s="176">
        <f t="shared" si="2"/>
        <v>155</v>
      </c>
      <c r="G14" s="176">
        <f t="shared" si="2"/>
        <v>112</v>
      </c>
      <c r="H14" s="176">
        <f t="shared" si="2"/>
        <v>149</v>
      </c>
      <c r="I14" s="176">
        <f t="shared" si="2"/>
        <v>1906</v>
      </c>
    </row>
    <row r="15" spans="1:9" ht="27" customHeight="1">
      <c r="A15" s="134" t="s">
        <v>23</v>
      </c>
      <c r="B15" s="354" t="s">
        <v>224</v>
      </c>
      <c r="C15" s="158">
        <v>531</v>
      </c>
      <c r="D15" s="158">
        <v>675</v>
      </c>
      <c r="E15" s="158">
        <v>469</v>
      </c>
      <c r="F15" s="158">
        <v>490</v>
      </c>
      <c r="G15" s="158">
        <v>255</v>
      </c>
      <c r="H15" s="158">
        <v>176</v>
      </c>
      <c r="I15" s="158">
        <v>5063</v>
      </c>
    </row>
    <row r="16" spans="1:9" ht="18" customHeight="1">
      <c r="A16" s="134" t="s">
        <v>23</v>
      </c>
      <c r="B16" s="354" t="s">
        <v>225</v>
      </c>
      <c r="C16" s="366" t="s">
        <v>82</v>
      </c>
      <c r="D16" s="366" t="s">
        <v>82</v>
      </c>
      <c r="E16" s="366" t="s">
        <v>82</v>
      </c>
      <c r="F16" s="158">
        <v>38</v>
      </c>
      <c r="G16" s="158">
        <v>16</v>
      </c>
      <c r="H16" s="158">
        <v>14</v>
      </c>
      <c r="I16" s="158">
        <v>113</v>
      </c>
    </row>
    <row r="17" spans="1:2" ht="9" customHeight="1">
      <c r="A17" s="435" t="s">
        <v>25</v>
      </c>
      <c r="B17" s="356"/>
    </row>
    <row r="18" spans="1:9" ht="9" customHeight="1">
      <c r="A18" s="436"/>
      <c r="B18" s="356"/>
      <c r="C18" s="177">
        <f aca="true" t="shared" si="3" ref="C18:I18">SUM(C15:C16)</f>
        <v>531</v>
      </c>
      <c r="D18" s="177">
        <f t="shared" si="3"/>
        <v>675</v>
      </c>
      <c r="E18" s="177">
        <f t="shared" si="3"/>
        <v>469</v>
      </c>
      <c r="F18" s="177">
        <f t="shared" si="3"/>
        <v>528</v>
      </c>
      <c r="G18" s="177">
        <f t="shared" si="3"/>
        <v>271</v>
      </c>
      <c r="H18" s="177">
        <f t="shared" si="3"/>
        <v>190</v>
      </c>
      <c r="I18" s="177">
        <f t="shared" si="3"/>
        <v>5176</v>
      </c>
    </row>
    <row r="19" spans="1:9" ht="27" customHeight="1">
      <c r="A19" s="134" t="s">
        <v>27</v>
      </c>
      <c r="B19" s="354" t="s">
        <v>226</v>
      </c>
      <c r="C19" s="366" t="s">
        <v>82</v>
      </c>
      <c r="D19" s="366" t="s">
        <v>82</v>
      </c>
      <c r="E19" s="366" t="s">
        <v>82</v>
      </c>
      <c r="F19" s="366" t="s">
        <v>82</v>
      </c>
      <c r="G19" s="366" t="s">
        <v>82</v>
      </c>
      <c r="H19" s="366" t="s">
        <v>82</v>
      </c>
      <c r="I19" s="158">
        <v>69278</v>
      </c>
    </row>
    <row r="20" spans="1:9" ht="18" customHeight="1">
      <c r="A20" s="134" t="s">
        <v>27</v>
      </c>
      <c r="B20" s="354" t="s">
        <v>129</v>
      </c>
      <c r="C20" s="158">
        <v>334</v>
      </c>
      <c r="D20" s="158">
        <v>596</v>
      </c>
      <c r="E20" s="158">
        <v>303</v>
      </c>
      <c r="F20" s="158">
        <v>349</v>
      </c>
      <c r="G20" s="158">
        <v>243</v>
      </c>
      <c r="H20" s="158">
        <v>120</v>
      </c>
      <c r="I20" s="158">
        <v>2593</v>
      </c>
    </row>
    <row r="21" spans="1:9" ht="27" customHeight="1">
      <c r="A21" s="134" t="s">
        <v>27</v>
      </c>
      <c r="B21" s="354" t="s">
        <v>227</v>
      </c>
      <c r="C21" s="366" t="s">
        <v>82</v>
      </c>
      <c r="D21" s="366" t="s">
        <v>82</v>
      </c>
      <c r="E21" s="366" t="s">
        <v>82</v>
      </c>
      <c r="F21" s="366" t="s">
        <v>82</v>
      </c>
      <c r="G21" s="366" t="s">
        <v>82</v>
      </c>
      <c r="H21" s="366" t="s">
        <v>82</v>
      </c>
      <c r="I21" s="158">
        <v>3816</v>
      </c>
    </row>
    <row r="22" spans="1:9" ht="18" customHeight="1">
      <c r="A22" s="134" t="s">
        <v>27</v>
      </c>
      <c r="B22" s="354" t="s">
        <v>259</v>
      </c>
      <c r="C22" s="158">
        <v>411</v>
      </c>
      <c r="D22" s="158">
        <v>162</v>
      </c>
      <c r="E22" s="158">
        <v>1103</v>
      </c>
      <c r="F22" s="158">
        <v>1265</v>
      </c>
      <c r="G22" s="158">
        <v>1131</v>
      </c>
      <c r="H22" s="158">
        <v>201</v>
      </c>
      <c r="I22" s="158">
        <v>4273</v>
      </c>
    </row>
    <row r="23" spans="1:9" ht="27" customHeight="1">
      <c r="A23" s="134" t="s">
        <v>27</v>
      </c>
      <c r="B23" s="354" t="s">
        <v>228</v>
      </c>
      <c r="C23" s="366" t="s">
        <v>82</v>
      </c>
      <c r="D23" s="366" t="s">
        <v>82</v>
      </c>
      <c r="E23" s="366" t="s">
        <v>82</v>
      </c>
      <c r="F23" s="366" t="s">
        <v>82</v>
      </c>
      <c r="G23" s="366" t="s">
        <v>82</v>
      </c>
      <c r="H23" s="366" t="s">
        <v>82</v>
      </c>
      <c r="I23" s="366" t="s">
        <v>82</v>
      </c>
    </row>
    <row r="24" spans="1:9" ht="18" customHeight="1">
      <c r="A24" s="134" t="s">
        <v>29</v>
      </c>
      <c r="B24" s="354" t="s">
        <v>229</v>
      </c>
      <c r="C24" s="158">
        <v>1479</v>
      </c>
      <c r="D24" s="158">
        <v>2893</v>
      </c>
      <c r="E24" s="158">
        <v>2818</v>
      </c>
      <c r="F24" s="158">
        <v>1529</v>
      </c>
      <c r="G24" s="158">
        <v>114</v>
      </c>
      <c r="H24" s="158">
        <v>103</v>
      </c>
      <c r="I24" s="158">
        <v>15357</v>
      </c>
    </row>
    <row r="25" spans="1:9" ht="27" customHeight="1">
      <c r="A25" s="134" t="s">
        <v>30</v>
      </c>
      <c r="B25" s="354" t="s">
        <v>230</v>
      </c>
      <c r="C25" s="158">
        <v>197</v>
      </c>
      <c r="D25" s="158">
        <v>229</v>
      </c>
      <c r="E25" s="158">
        <v>182</v>
      </c>
      <c r="F25" s="158">
        <v>138</v>
      </c>
      <c r="G25" s="158">
        <v>96</v>
      </c>
      <c r="H25" s="158">
        <v>43</v>
      </c>
      <c r="I25" s="158">
        <v>1491</v>
      </c>
    </row>
    <row r="26" spans="1:9" ht="27" customHeight="1">
      <c r="A26" s="134" t="s">
        <v>31</v>
      </c>
      <c r="B26" s="354" t="s">
        <v>260</v>
      </c>
      <c r="C26" s="158">
        <v>10</v>
      </c>
      <c r="D26" s="158">
        <v>14</v>
      </c>
      <c r="E26" s="158">
        <v>21</v>
      </c>
      <c r="F26" s="158">
        <v>4</v>
      </c>
      <c r="G26" s="158">
        <v>4</v>
      </c>
      <c r="H26" s="158">
        <v>7</v>
      </c>
      <c r="I26" s="158">
        <v>90</v>
      </c>
    </row>
    <row r="27" spans="1:9" ht="9" customHeight="1">
      <c r="A27" s="387" t="s">
        <v>35</v>
      </c>
      <c r="B27" s="356"/>
      <c r="C27" s="177">
        <f aca="true" t="shared" si="4" ref="C27:I27">SUM(C19:C26)</f>
        <v>2431</v>
      </c>
      <c r="D27" s="177">
        <f t="shared" si="4"/>
        <v>3894</v>
      </c>
      <c r="E27" s="177">
        <f t="shared" si="4"/>
        <v>4427</v>
      </c>
      <c r="F27" s="177">
        <f t="shared" si="4"/>
        <v>3285</v>
      </c>
      <c r="G27" s="177">
        <f t="shared" si="4"/>
        <v>1588</v>
      </c>
      <c r="H27" s="177">
        <f t="shared" si="4"/>
        <v>474</v>
      </c>
      <c r="I27" s="177">
        <f t="shared" si="4"/>
        <v>96898</v>
      </c>
    </row>
    <row r="28" spans="1:9" ht="27" customHeight="1">
      <c r="A28" s="134" t="s">
        <v>42</v>
      </c>
      <c r="B28" s="354" t="s">
        <v>231</v>
      </c>
      <c r="C28" s="175">
        <v>37</v>
      </c>
      <c r="D28" s="175">
        <v>118</v>
      </c>
      <c r="E28" s="175">
        <v>93</v>
      </c>
      <c r="F28" s="175">
        <v>44</v>
      </c>
      <c r="G28" s="175">
        <v>17</v>
      </c>
      <c r="H28" s="175">
        <v>20</v>
      </c>
      <c r="I28" s="175">
        <v>625</v>
      </c>
    </row>
    <row r="29" spans="1:9" ht="9" customHeight="1">
      <c r="A29" s="387" t="s">
        <v>43</v>
      </c>
      <c r="B29" s="356"/>
      <c r="C29" s="176">
        <f aca="true" t="shared" si="5" ref="C29:I29">SUM(C28)</f>
        <v>37</v>
      </c>
      <c r="D29" s="176">
        <f t="shared" si="5"/>
        <v>118</v>
      </c>
      <c r="E29" s="176">
        <f t="shared" si="5"/>
        <v>93</v>
      </c>
      <c r="F29" s="176">
        <f t="shared" si="5"/>
        <v>44</v>
      </c>
      <c r="G29" s="176">
        <f t="shared" si="5"/>
        <v>17</v>
      </c>
      <c r="H29" s="176">
        <f t="shared" si="5"/>
        <v>20</v>
      </c>
      <c r="I29" s="176">
        <f t="shared" si="5"/>
        <v>625</v>
      </c>
    </row>
    <row r="30" spans="1:9" ht="36" customHeight="1">
      <c r="A30" s="134" t="s">
        <v>46</v>
      </c>
      <c r="B30" s="354" t="s">
        <v>232</v>
      </c>
      <c r="C30" s="158">
        <v>3548</v>
      </c>
      <c r="D30" s="158">
        <v>3279</v>
      </c>
      <c r="E30" s="158">
        <v>2253</v>
      </c>
      <c r="F30" s="158">
        <v>2375</v>
      </c>
      <c r="G30" s="158">
        <v>1237</v>
      </c>
      <c r="H30" s="158">
        <v>1257</v>
      </c>
      <c r="I30" s="158">
        <v>29015</v>
      </c>
    </row>
    <row r="31" spans="1:9" ht="36" customHeight="1">
      <c r="A31" s="134" t="s">
        <v>46</v>
      </c>
      <c r="B31" s="354" t="s">
        <v>233</v>
      </c>
      <c r="C31" s="366" t="s">
        <v>82</v>
      </c>
      <c r="D31" s="366" t="s">
        <v>82</v>
      </c>
      <c r="E31" s="366" t="s">
        <v>82</v>
      </c>
      <c r="F31" s="366" t="s">
        <v>82</v>
      </c>
      <c r="G31" s="366" t="s">
        <v>82</v>
      </c>
      <c r="H31" s="366" t="s">
        <v>82</v>
      </c>
      <c r="I31" s="366" t="s">
        <v>82</v>
      </c>
    </row>
    <row r="32" spans="1:9" ht="27" customHeight="1">
      <c r="A32" s="134" t="s">
        <v>46</v>
      </c>
      <c r="B32" s="354" t="s">
        <v>234</v>
      </c>
      <c r="C32" s="158">
        <v>157</v>
      </c>
      <c r="D32" s="158">
        <v>319</v>
      </c>
      <c r="E32" s="158">
        <v>214</v>
      </c>
      <c r="F32" s="158">
        <v>242</v>
      </c>
      <c r="G32" s="158">
        <v>172</v>
      </c>
      <c r="H32" s="158">
        <v>276</v>
      </c>
      <c r="I32" s="158">
        <v>1514</v>
      </c>
    </row>
    <row r="33" spans="1:9" ht="18" customHeight="1">
      <c r="A33" s="134" t="s">
        <v>46</v>
      </c>
      <c r="B33" s="354" t="s">
        <v>235</v>
      </c>
      <c r="C33" s="366" t="s">
        <v>82</v>
      </c>
      <c r="D33" s="366" t="s">
        <v>82</v>
      </c>
      <c r="E33" s="366" t="s">
        <v>82</v>
      </c>
      <c r="F33" s="366" t="s">
        <v>82</v>
      </c>
      <c r="G33" s="366" t="s">
        <v>82</v>
      </c>
      <c r="H33" s="366" t="s">
        <v>82</v>
      </c>
      <c r="I33" s="366" t="s">
        <v>82</v>
      </c>
    </row>
    <row r="34" spans="1:9" ht="18" customHeight="1">
      <c r="A34" s="134" t="s">
        <v>47</v>
      </c>
      <c r="B34" s="354" t="s">
        <v>236</v>
      </c>
      <c r="C34" s="158">
        <v>5848</v>
      </c>
      <c r="D34" s="158">
        <v>7232</v>
      </c>
      <c r="E34" s="158">
        <v>5790</v>
      </c>
      <c r="F34" s="158">
        <v>5611</v>
      </c>
      <c r="G34" s="158">
        <v>2617</v>
      </c>
      <c r="H34" s="158">
        <v>974</v>
      </c>
      <c r="I34" s="158">
        <v>67208</v>
      </c>
    </row>
    <row r="35" spans="1:9" ht="9" customHeight="1">
      <c r="A35" s="387" t="s">
        <v>48</v>
      </c>
      <c r="B35" s="356"/>
      <c r="C35" s="177">
        <f aca="true" t="shared" si="6" ref="C35:I35">SUM(C30:C34)</f>
        <v>9553</v>
      </c>
      <c r="D35" s="177">
        <f t="shared" si="6"/>
        <v>10830</v>
      </c>
      <c r="E35" s="177">
        <f t="shared" si="6"/>
        <v>8257</v>
      </c>
      <c r="F35" s="177">
        <f t="shared" si="6"/>
        <v>8228</v>
      </c>
      <c r="G35" s="177">
        <f t="shared" si="6"/>
        <v>4026</v>
      </c>
      <c r="H35" s="177">
        <f t="shared" si="6"/>
        <v>2507</v>
      </c>
      <c r="I35" s="177">
        <f t="shared" si="6"/>
        <v>97737</v>
      </c>
    </row>
    <row r="36" spans="1:9" ht="3.75" customHeight="1">
      <c r="A36" s="372"/>
      <c r="B36" s="381"/>
      <c r="C36" s="384"/>
      <c r="D36" s="384"/>
      <c r="E36" s="384"/>
      <c r="F36" s="384"/>
      <c r="G36" s="384"/>
      <c r="H36" s="384"/>
      <c r="I36" s="384"/>
    </row>
    <row r="37" spans="1:9" ht="3.75" customHeight="1">
      <c r="A37" s="68"/>
      <c r="B37" s="356"/>
      <c r="C37" s="177"/>
      <c r="D37" s="177"/>
      <c r="E37" s="177"/>
      <c r="F37" s="177"/>
      <c r="G37" s="177"/>
      <c r="H37" s="177"/>
      <c r="I37" s="177"/>
    </row>
    <row r="38" spans="1:9" ht="3.75" customHeight="1">
      <c r="A38" s="68"/>
      <c r="B38" s="356"/>
      <c r="C38" s="177"/>
      <c r="D38" s="177"/>
      <c r="E38" s="177"/>
      <c r="F38" s="177"/>
      <c r="G38" s="177"/>
      <c r="H38" s="177"/>
      <c r="I38" s="177"/>
    </row>
    <row r="39" spans="1:9" ht="3.75" customHeight="1">
      <c r="A39" s="68"/>
      <c r="B39" s="356"/>
      <c r="C39" s="177"/>
      <c r="D39" s="177"/>
      <c r="E39" s="177"/>
      <c r="F39" s="177"/>
      <c r="G39" s="177"/>
      <c r="H39" s="177"/>
      <c r="I39" s="177"/>
    </row>
    <row r="40" spans="1:10" ht="12" customHeight="1">
      <c r="A40" s="231" t="s">
        <v>190</v>
      </c>
      <c r="B40" s="64"/>
      <c r="J40" s="202"/>
    </row>
    <row r="41" spans="1:9" ht="9" customHeight="1">
      <c r="A41" s="68"/>
      <c r="B41" s="68"/>
      <c r="C41" s="188"/>
      <c r="D41" s="188"/>
      <c r="E41" s="188"/>
      <c r="F41" s="188"/>
      <c r="G41" s="188"/>
      <c r="H41" s="188"/>
      <c r="I41" s="188"/>
    </row>
    <row r="42" spans="1:9" ht="12" customHeight="1">
      <c r="A42" s="433" t="s">
        <v>207</v>
      </c>
      <c r="B42" s="432" t="s">
        <v>182</v>
      </c>
      <c r="C42" s="428" t="s">
        <v>248</v>
      </c>
      <c r="D42" s="428" t="s">
        <v>249</v>
      </c>
      <c r="E42" s="428" t="s">
        <v>163</v>
      </c>
      <c r="F42" s="428" t="s">
        <v>250</v>
      </c>
      <c r="G42" s="428" t="s">
        <v>161</v>
      </c>
      <c r="H42" s="428" t="s">
        <v>162</v>
      </c>
      <c r="I42" s="428" t="s">
        <v>211</v>
      </c>
    </row>
    <row r="43" spans="1:9" ht="12" customHeight="1">
      <c r="A43" s="434"/>
      <c r="B43" s="431"/>
      <c r="C43" s="429"/>
      <c r="D43" s="429"/>
      <c r="E43" s="429"/>
      <c r="F43" s="429"/>
      <c r="G43" s="429"/>
      <c r="H43" s="429"/>
      <c r="I43" s="429"/>
    </row>
    <row r="44" spans="1:9" ht="9" customHeight="1">
      <c r="A44" s="68"/>
      <c r="B44" s="68"/>
      <c r="C44" s="188"/>
      <c r="D44" s="188"/>
      <c r="E44" s="188"/>
      <c r="F44" s="188"/>
      <c r="G44" s="188"/>
      <c r="H44" s="188"/>
      <c r="I44" s="188"/>
    </row>
    <row r="45" spans="1:9" ht="27" customHeight="1">
      <c r="A45" s="134" t="s">
        <v>58</v>
      </c>
      <c r="B45" s="354" t="s">
        <v>237</v>
      </c>
      <c r="C45" s="199">
        <v>1651</v>
      </c>
      <c r="D45" s="199">
        <v>1964</v>
      </c>
      <c r="E45" s="199">
        <v>2204</v>
      </c>
      <c r="F45" s="199">
        <v>1887</v>
      </c>
      <c r="G45" s="199">
        <v>2051</v>
      </c>
      <c r="H45" s="199">
        <v>1301</v>
      </c>
      <c r="I45" s="199">
        <v>35243</v>
      </c>
    </row>
    <row r="46" spans="1:9" s="117" customFormat="1" ht="36" customHeight="1">
      <c r="A46" s="134" t="s">
        <v>58</v>
      </c>
      <c r="B46" s="354" t="s">
        <v>238</v>
      </c>
      <c r="C46" s="368">
        <v>54473</v>
      </c>
      <c r="D46" s="368">
        <v>89043</v>
      </c>
      <c r="E46" s="368">
        <v>69458</v>
      </c>
      <c r="F46" s="368">
        <v>52224</v>
      </c>
      <c r="G46" s="368">
        <v>30386</v>
      </c>
      <c r="H46" s="368">
        <v>24914</v>
      </c>
      <c r="I46" s="368">
        <v>812811</v>
      </c>
    </row>
    <row r="47" spans="1:9" s="117" customFormat="1" ht="27" customHeight="1">
      <c r="A47" s="134" t="s">
        <v>59</v>
      </c>
      <c r="B47" s="354" t="s">
        <v>239</v>
      </c>
      <c r="C47" s="368">
        <v>8</v>
      </c>
      <c r="D47" s="369">
        <v>55</v>
      </c>
      <c r="E47" s="368">
        <v>73</v>
      </c>
      <c r="F47" s="368">
        <v>25</v>
      </c>
      <c r="G47" s="368">
        <v>37</v>
      </c>
      <c r="H47" s="368">
        <v>11</v>
      </c>
      <c r="I47" s="368">
        <v>209</v>
      </c>
    </row>
    <row r="48" spans="1:9" ht="27" customHeight="1">
      <c r="A48" s="134" t="s">
        <v>59</v>
      </c>
      <c r="B48" s="354" t="s">
        <v>240</v>
      </c>
      <c r="C48" s="199">
        <v>261072</v>
      </c>
      <c r="D48" s="370">
        <v>269989</v>
      </c>
      <c r="E48" s="199">
        <v>238461</v>
      </c>
      <c r="F48" s="199">
        <v>192246</v>
      </c>
      <c r="G48" s="199">
        <v>70691</v>
      </c>
      <c r="H48" s="199">
        <v>50578</v>
      </c>
      <c r="I48" s="199">
        <v>2167470</v>
      </c>
    </row>
    <row r="49" spans="1:9" ht="27" customHeight="1">
      <c r="A49" s="134" t="s">
        <v>59</v>
      </c>
      <c r="B49" s="354" t="s">
        <v>241</v>
      </c>
      <c r="C49" s="199">
        <v>18401</v>
      </c>
      <c r="D49" s="371">
        <v>20193</v>
      </c>
      <c r="E49" s="199">
        <v>19472</v>
      </c>
      <c r="F49" s="199">
        <v>20179</v>
      </c>
      <c r="G49" s="199">
        <v>7366</v>
      </c>
      <c r="H49" s="199">
        <v>5537</v>
      </c>
      <c r="I49" s="199">
        <v>288470</v>
      </c>
    </row>
    <row r="50" spans="1:9" ht="27" customHeight="1">
      <c r="A50" s="134" t="s">
        <v>59</v>
      </c>
      <c r="B50" s="354" t="s">
        <v>242</v>
      </c>
      <c r="C50" s="199">
        <v>6175</v>
      </c>
      <c r="D50" s="371">
        <v>7091</v>
      </c>
      <c r="E50" s="199">
        <v>5514</v>
      </c>
      <c r="F50" s="199">
        <v>5604</v>
      </c>
      <c r="G50" s="199">
        <v>1863</v>
      </c>
      <c r="H50" s="199">
        <v>1286</v>
      </c>
      <c r="I50" s="199">
        <v>52095</v>
      </c>
    </row>
    <row r="51" spans="1:9" s="117" customFormat="1" ht="27" customHeight="1">
      <c r="A51" s="134" t="s">
        <v>59</v>
      </c>
      <c r="B51" s="354" t="s">
        <v>243</v>
      </c>
      <c r="C51" s="368">
        <v>6797</v>
      </c>
      <c r="D51" s="369">
        <v>8592</v>
      </c>
      <c r="E51" s="368">
        <v>10812</v>
      </c>
      <c r="F51" s="368">
        <v>9486</v>
      </c>
      <c r="G51" s="368">
        <v>5548</v>
      </c>
      <c r="H51" s="368">
        <v>4800</v>
      </c>
      <c r="I51" s="368">
        <v>46035</v>
      </c>
    </row>
    <row r="52" spans="1:9" ht="27" customHeight="1">
      <c r="A52" s="134" t="s">
        <v>60</v>
      </c>
      <c r="B52" s="388" t="s">
        <v>244</v>
      </c>
      <c r="C52" s="199">
        <v>10552</v>
      </c>
      <c r="D52" s="199">
        <v>13960</v>
      </c>
      <c r="E52" s="199">
        <v>10069</v>
      </c>
      <c r="F52" s="199">
        <v>8350</v>
      </c>
      <c r="G52" s="199">
        <v>2260</v>
      </c>
      <c r="H52" s="199">
        <v>1861</v>
      </c>
      <c r="I52" s="199">
        <v>86904</v>
      </c>
    </row>
    <row r="53" spans="1:9" ht="9" customHeight="1">
      <c r="A53" s="203" t="s">
        <v>61</v>
      </c>
      <c r="B53" s="182"/>
      <c r="C53" s="151">
        <f aca="true" t="shared" si="7" ref="C53:I53">SUM(C45:C52)</f>
        <v>359129</v>
      </c>
      <c r="D53" s="151">
        <f t="shared" si="7"/>
        <v>410887</v>
      </c>
      <c r="E53" s="151">
        <f t="shared" si="7"/>
        <v>356063</v>
      </c>
      <c r="F53" s="151">
        <f t="shared" si="7"/>
        <v>290001</v>
      </c>
      <c r="G53" s="151">
        <f t="shared" si="7"/>
        <v>120202</v>
      </c>
      <c r="H53" s="151">
        <f t="shared" si="7"/>
        <v>90288</v>
      </c>
      <c r="I53" s="151">
        <f t="shared" si="7"/>
        <v>3489237</v>
      </c>
    </row>
    <row r="54" spans="1:9" ht="3" customHeight="1">
      <c r="A54" s="203"/>
      <c r="B54" s="182"/>
      <c r="C54" s="151"/>
      <c r="D54" s="151"/>
      <c r="E54" s="151"/>
      <c r="F54" s="151"/>
      <c r="G54" s="151"/>
      <c r="H54" s="151"/>
      <c r="I54" s="151"/>
    </row>
    <row r="55" spans="1:9" s="117" customFormat="1" ht="18" customHeight="1">
      <c r="A55" s="189" t="s">
        <v>64</v>
      </c>
      <c r="B55" s="189" t="s">
        <v>245</v>
      </c>
      <c r="C55" s="187">
        <v>2</v>
      </c>
      <c r="D55" s="187">
        <v>4</v>
      </c>
      <c r="E55" s="366" t="s">
        <v>82</v>
      </c>
      <c r="F55" s="366" t="s">
        <v>82</v>
      </c>
      <c r="G55" s="366" t="s">
        <v>82</v>
      </c>
      <c r="H55" s="366" t="s">
        <v>82</v>
      </c>
      <c r="I55" s="187">
        <v>6</v>
      </c>
    </row>
    <row r="56" spans="1:9" ht="9" customHeight="1">
      <c r="A56" s="204" t="s">
        <v>66</v>
      </c>
      <c r="B56" s="182"/>
      <c r="C56" s="151">
        <v>2</v>
      </c>
      <c r="D56" s="151">
        <v>4</v>
      </c>
      <c r="E56" s="367" t="s">
        <v>82</v>
      </c>
      <c r="F56" s="367" t="s">
        <v>82</v>
      </c>
      <c r="G56" s="367" t="s">
        <v>82</v>
      </c>
      <c r="H56" s="367" t="s">
        <v>82</v>
      </c>
      <c r="I56" s="151">
        <v>6</v>
      </c>
    </row>
    <row r="57" spans="1:9" ht="3" customHeight="1">
      <c r="A57" s="204"/>
      <c r="B57" s="182"/>
      <c r="C57" s="151"/>
      <c r="D57" s="151"/>
      <c r="E57" s="367"/>
      <c r="F57" s="367"/>
      <c r="G57" s="367"/>
      <c r="H57" s="367"/>
      <c r="I57" s="151"/>
    </row>
    <row r="58" spans="1:9" ht="18" customHeight="1">
      <c r="A58" s="134" t="s">
        <v>74</v>
      </c>
      <c r="B58" s="134" t="s">
        <v>246</v>
      </c>
      <c r="C58" s="175">
        <v>665</v>
      </c>
      <c r="D58" s="175">
        <v>1032</v>
      </c>
      <c r="E58" s="175">
        <v>476</v>
      </c>
      <c r="F58" s="175">
        <v>193</v>
      </c>
      <c r="G58" s="175">
        <v>114</v>
      </c>
      <c r="H58" s="175">
        <v>127</v>
      </c>
      <c r="I58" s="175">
        <v>6404</v>
      </c>
    </row>
    <row r="59" spans="1:9" ht="9" customHeight="1">
      <c r="A59" s="204" t="s">
        <v>76</v>
      </c>
      <c r="B59" s="134"/>
      <c r="C59" s="176">
        <f aca="true" t="shared" si="8" ref="C59:I59">SUM(C58)</f>
        <v>665</v>
      </c>
      <c r="D59" s="176">
        <f t="shared" si="8"/>
        <v>1032</v>
      </c>
      <c r="E59" s="176">
        <f t="shared" si="8"/>
        <v>476</v>
      </c>
      <c r="F59" s="176">
        <f t="shared" si="8"/>
        <v>193</v>
      </c>
      <c r="G59" s="176">
        <f t="shared" si="8"/>
        <v>114</v>
      </c>
      <c r="H59" s="176">
        <f t="shared" si="8"/>
        <v>127</v>
      </c>
      <c r="I59" s="176">
        <f t="shared" si="8"/>
        <v>6404</v>
      </c>
    </row>
    <row r="60" spans="1:9" ht="3" customHeight="1">
      <c r="A60" s="204"/>
      <c r="B60" s="134"/>
      <c r="C60" s="176"/>
      <c r="D60" s="176"/>
      <c r="E60" s="176"/>
      <c r="F60" s="176"/>
      <c r="G60" s="176"/>
      <c r="H60" s="176"/>
      <c r="I60" s="176"/>
    </row>
    <row r="61" spans="1:9" ht="6" customHeight="1">
      <c r="A61" s="356"/>
      <c r="B61" s="68"/>
      <c r="C61" s="137"/>
      <c r="D61" s="137"/>
      <c r="E61" s="137"/>
      <c r="F61" s="137"/>
      <c r="G61" s="137"/>
      <c r="H61" s="137"/>
      <c r="I61" s="137"/>
    </row>
    <row r="62" spans="1:9" ht="9" customHeight="1">
      <c r="A62" s="356" t="s">
        <v>77</v>
      </c>
      <c r="B62" s="114"/>
      <c r="C62" s="176">
        <v>374352</v>
      </c>
      <c r="D62" s="176">
        <v>430180</v>
      </c>
      <c r="E62" s="176">
        <v>370846</v>
      </c>
      <c r="F62" s="176">
        <v>303673</v>
      </c>
      <c r="G62" s="176">
        <v>127251</v>
      </c>
      <c r="H62" s="176">
        <v>94245</v>
      </c>
      <c r="I62" s="176">
        <v>3714629</v>
      </c>
    </row>
    <row r="63" spans="1:9" ht="9" customHeight="1">
      <c r="A63" s="356" t="s">
        <v>197</v>
      </c>
      <c r="B63" s="114"/>
      <c r="C63" s="176">
        <v>2535</v>
      </c>
      <c r="D63" s="176">
        <v>3415</v>
      </c>
      <c r="E63" s="176">
        <v>1530</v>
      </c>
      <c r="F63" s="176">
        <v>1922</v>
      </c>
      <c r="G63" s="176">
        <v>1304</v>
      </c>
      <c r="H63" s="176">
        <v>829</v>
      </c>
      <c r="I63" s="176">
        <v>23722</v>
      </c>
    </row>
    <row r="64" spans="1:9" ht="9" customHeight="1">
      <c r="A64" s="356" t="s">
        <v>144</v>
      </c>
      <c r="B64" s="114"/>
      <c r="C64" s="176">
        <v>12021</v>
      </c>
      <c r="D64" s="176">
        <v>14842</v>
      </c>
      <c r="E64" s="176">
        <v>12777</v>
      </c>
      <c r="F64" s="176">
        <v>11557</v>
      </c>
      <c r="G64" s="176">
        <v>5631</v>
      </c>
      <c r="H64" s="176">
        <v>3001</v>
      </c>
      <c r="I64" s="176">
        <v>195260</v>
      </c>
    </row>
    <row r="65" spans="1:9" ht="9" customHeight="1">
      <c r="A65" s="152" t="s">
        <v>198</v>
      </c>
      <c r="B65" s="114"/>
      <c r="C65" s="176">
        <v>359796</v>
      </c>
      <c r="D65" s="176">
        <v>411923</v>
      </c>
      <c r="E65" s="176">
        <f>E62-E63-E64</f>
        <v>356539</v>
      </c>
      <c r="F65" s="176">
        <f>F62-F63-F64</f>
        <v>290194</v>
      </c>
      <c r="G65" s="176">
        <f>G62-G63-G64</f>
        <v>120316</v>
      </c>
      <c r="H65" s="176">
        <f>H62-H63-H64</f>
        <v>90415</v>
      </c>
      <c r="I65" s="176">
        <v>3495647</v>
      </c>
    </row>
    <row r="66" spans="1:9" ht="6" customHeight="1">
      <c r="A66" s="135"/>
      <c r="B66" s="136"/>
      <c r="C66" s="183"/>
      <c r="D66" s="183"/>
      <c r="E66" s="183"/>
      <c r="F66" s="377"/>
      <c r="G66" s="377"/>
      <c r="H66" s="377"/>
      <c r="I66" s="183"/>
    </row>
    <row r="67" spans="3:9" ht="9" customHeight="1">
      <c r="C67" s="157"/>
      <c r="D67" s="157"/>
      <c r="F67" s="157"/>
      <c r="G67" s="157"/>
      <c r="H67" s="157"/>
      <c r="I67" s="157"/>
    </row>
    <row r="68" ht="9" customHeight="1">
      <c r="A68" s="364" t="s">
        <v>217</v>
      </c>
    </row>
  </sheetData>
  <mergeCells count="19">
    <mergeCell ref="A42:A43"/>
    <mergeCell ref="A3:A4"/>
    <mergeCell ref="B3:B4"/>
    <mergeCell ref="C3:C4"/>
    <mergeCell ref="B42:B43"/>
    <mergeCell ref="C42:C43"/>
    <mergeCell ref="A17:A18"/>
    <mergeCell ref="D3:D4"/>
    <mergeCell ref="F3:F4"/>
    <mergeCell ref="I3:I4"/>
    <mergeCell ref="G3:G4"/>
    <mergeCell ref="H3:H4"/>
    <mergeCell ref="E3:E4"/>
    <mergeCell ref="H42:H43"/>
    <mergeCell ref="I42:I43"/>
    <mergeCell ref="D42:D43"/>
    <mergeCell ref="E42:E43"/>
    <mergeCell ref="F42:F43"/>
    <mergeCell ref="G42:G43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600" verticalDpi="600" orientation="portrait" paperSize="9" r:id="rId2"/>
  <headerFooter alignWithMargins="0">
    <oddFooter>&amp;C&amp;11 &amp;10 37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9">
      <selection activeCell="G36" sqref="G36"/>
    </sheetView>
  </sheetViews>
  <sheetFormatPr defaultColWidth="9.140625" defaultRowHeight="12.75"/>
  <cols>
    <col min="1" max="1" width="25.7109375" style="0" customWidth="1"/>
    <col min="2" max="6" width="9.28125" style="0" customWidth="1"/>
  </cols>
  <sheetData>
    <row r="1" spans="1:6" ht="12" customHeight="1">
      <c r="A1" s="373" t="s">
        <v>179</v>
      </c>
      <c r="B1" s="92"/>
      <c r="C1" s="92"/>
      <c r="D1" s="92"/>
      <c r="E1" s="92"/>
      <c r="F1" s="92"/>
    </row>
    <row r="2" spans="1:6" ht="12" customHeight="1">
      <c r="A2" s="91"/>
      <c r="B2" s="92"/>
      <c r="C2" s="92"/>
      <c r="D2" s="92"/>
      <c r="E2" s="92"/>
      <c r="F2" s="92"/>
    </row>
    <row r="3" spans="1:6" ht="12" customHeight="1">
      <c r="A3" s="91" t="s">
        <v>150</v>
      </c>
      <c r="B3" s="92"/>
      <c r="C3" s="92"/>
      <c r="D3" s="92"/>
      <c r="E3" s="92"/>
      <c r="F3" s="92"/>
    </row>
    <row r="4" spans="1:6" ht="9" customHeight="1">
      <c r="A4" s="92"/>
      <c r="B4" s="92"/>
      <c r="C4" s="92"/>
      <c r="D4" s="92"/>
      <c r="E4" s="92"/>
      <c r="F4" s="92"/>
    </row>
    <row r="5" spans="1:6" s="95" customFormat="1" ht="12" customHeight="1">
      <c r="A5" s="397"/>
      <c r="B5" s="398">
        <v>1997</v>
      </c>
      <c r="C5" s="398">
        <v>1998</v>
      </c>
      <c r="D5" s="398">
        <v>1999</v>
      </c>
      <c r="E5" s="398">
        <v>2000</v>
      </c>
      <c r="F5" s="398">
        <v>2001</v>
      </c>
    </row>
    <row r="6" spans="1:5" s="95" customFormat="1" ht="9" customHeight="1">
      <c r="A6" s="358"/>
      <c r="C6" s="358"/>
      <c r="D6" s="358"/>
      <c r="E6" s="358"/>
    </row>
    <row r="7" s="95" customFormat="1" ht="9" customHeight="1">
      <c r="G7" s="98"/>
    </row>
    <row r="8" spans="1:6" s="95" customFormat="1" ht="9" customHeight="1">
      <c r="A8" s="437" t="s">
        <v>130</v>
      </c>
      <c r="B8" s="437"/>
      <c r="C8" s="437"/>
      <c r="D8" s="437"/>
      <c r="E8" s="437"/>
      <c r="F8" s="437"/>
    </row>
    <row r="9" spans="1:6" s="95" customFormat="1" ht="9" customHeight="1">
      <c r="A9" s="95" t="s">
        <v>132</v>
      </c>
      <c r="B9" s="96">
        <v>27.3</v>
      </c>
      <c r="C9" s="96">
        <v>27.3</v>
      </c>
      <c r="D9" s="97">
        <v>27.3</v>
      </c>
      <c r="E9" s="95">
        <v>28.5</v>
      </c>
      <c r="F9" s="95">
        <v>28.1</v>
      </c>
    </row>
    <row r="10" spans="1:6" s="95" customFormat="1" ht="9" customHeight="1">
      <c r="A10" s="95" t="s">
        <v>133</v>
      </c>
      <c r="B10" s="96">
        <v>26.3</v>
      </c>
      <c r="C10" s="96">
        <v>26.2</v>
      </c>
      <c r="D10" s="97">
        <v>26.4</v>
      </c>
      <c r="E10" s="95">
        <v>28.6</v>
      </c>
      <c r="F10" s="129">
        <v>28</v>
      </c>
    </row>
    <row r="11" spans="1:5" s="95" customFormat="1" ht="9" customHeight="1">
      <c r="A11" s="98"/>
      <c r="B11" s="96"/>
      <c r="C11" s="96"/>
      <c r="D11" s="96"/>
      <c r="E11" s="97"/>
    </row>
    <row r="12" spans="1:7" s="95" customFormat="1" ht="9" customHeight="1">
      <c r="A12" s="63" t="s">
        <v>262</v>
      </c>
      <c r="B12" s="63"/>
      <c r="C12" s="63"/>
      <c r="D12" s="63"/>
      <c r="E12" s="63"/>
      <c r="F12" s="63"/>
      <c r="G12" s="196"/>
    </row>
    <row r="13" spans="1:6" s="95" customFormat="1" ht="9" customHeight="1">
      <c r="A13" s="99" t="s">
        <v>204</v>
      </c>
      <c r="B13" s="97">
        <v>33.2</v>
      </c>
      <c r="C13" s="97">
        <v>32.2</v>
      </c>
      <c r="D13" s="97">
        <v>33.1</v>
      </c>
      <c r="E13" s="95">
        <v>38.5</v>
      </c>
      <c r="F13" s="129">
        <v>36.4</v>
      </c>
    </row>
    <row r="14" spans="1:6" s="95" customFormat="1" ht="9" customHeight="1">
      <c r="A14" s="100" t="s">
        <v>134</v>
      </c>
      <c r="B14" s="97">
        <v>45.9</v>
      </c>
      <c r="C14" s="97">
        <v>44</v>
      </c>
      <c r="D14" s="97">
        <v>45</v>
      </c>
      <c r="E14" s="95">
        <v>46.8</v>
      </c>
      <c r="F14" s="129">
        <v>47.3</v>
      </c>
    </row>
    <row r="15" spans="1:6" s="95" customFormat="1" ht="9" customHeight="1">
      <c r="A15" s="95" t="s">
        <v>135</v>
      </c>
      <c r="B15" s="97">
        <v>38.5</v>
      </c>
      <c r="C15" s="97">
        <v>40.5</v>
      </c>
      <c r="D15" s="97">
        <v>40.7</v>
      </c>
      <c r="E15" s="129">
        <v>40</v>
      </c>
      <c r="F15" s="129">
        <v>39.4</v>
      </c>
    </row>
    <row r="16" spans="1:6" s="95" customFormat="1" ht="9" customHeight="1">
      <c r="A16" s="95" t="s">
        <v>136</v>
      </c>
      <c r="B16" s="97">
        <v>40.5</v>
      </c>
      <c r="C16" s="97">
        <v>38</v>
      </c>
      <c r="D16" s="97">
        <v>35.9</v>
      </c>
      <c r="E16" s="95">
        <v>39.2</v>
      </c>
      <c r="F16" s="129">
        <v>39.4</v>
      </c>
    </row>
    <row r="17" spans="1:6" s="95" customFormat="1" ht="9" customHeight="1">
      <c r="A17" s="95" t="s">
        <v>137</v>
      </c>
      <c r="B17" s="97">
        <v>33.2</v>
      </c>
      <c r="C17" s="97">
        <v>34.2</v>
      </c>
      <c r="D17" s="97">
        <v>33</v>
      </c>
      <c r="E17" s="129">
        <v>34</v>
      </c>
      <c r="F17" s="129">
        <v>34.7</v>
      </c>
    </row>
    <row r="18" spans="1:6" s="95" customFormat="1" ht="9" customHeight="1">
      <c r="A18" s="95" t="s">
        <v>138</v>
      </c>
      <c r="B18" s="97">
        <v>31.6</v>
      </c>
      <c r="C18" s="97">
        <v>32.1</v>
      </c>
      <c r="D18" s="97">
        <v>31.2</v>
      </c>
      <c r="E18" s="129">
        <v>34</v>
      </c>
      <c r="F18" s="129">
        <v>30.9</v>
      </c>
    </row>
    <row r="19" spans="1:6" s="95" customFormat="1" ht="9" customHeight="1">
      <c r="A19" s="95" t="s">
        <v>139</v>
      </c>
      <c r="B19" s="97">
        <v>31</v>
      </c>
      <c r="C19" s="97">
        <v>31.6</v>
      </c>
      <c r="D19" s="97">
        <v>31.2</v>
      </c>
      <c r="E19" s="95">
        <v>30.9</v>
      </c>
      <c r="F19" s="129">
        <v>31.7</v>
      </c>
    </row>
    <row r="20" spans="1:6" s="95" customFormat="1" ht="9" customHeight="1">
      <c r="A20" s="95" t="s">
        <v>140</v>
      </c>
      <c r="B20" s="97">
        <v>28.6</v>
      </c>
      <c r="C20" s="97">
        <v>27.8</v>
      </c>
      <c r="D20" s="97">
        <v>29.1</v>
      </c>
      <c r="E20" s="95">
        <v>31.9</v>
      </c>
      <c r="F20" s="129">
        <v>31</v>
      </c>
    </row>
    <row r="21" spans="1:6" s="95" customFormat="1" ht="9" customHeight="1">
      <c r="A21" s="95" t="s">
        <v>141</v>
      </c>
      <c r="B21" s="97">
        <v>21.8</v>
      </c>
      <c r="C21" s="97">
        <v>20.9</v>
      </c>
      <c r="D21" s="97">
        <v>22.7</v>
      </c>
      <c r="E21" s="95">
        <v>26.3</v>
      </c>
      <c r="F21" s="129">
        <v>26.2</v>
      </c>
    </row>
    <row r="22" spans="1:6" s="95" customFormat="1" ht="9" customHeight="1">
      <c r="A22" s="95" t="s">
        <v>142</v>
      </c>
      <c r="B22" s="97">
        <v>15.9</v>
      </c>
      <c r="C22" s="97">
        <v>19.2</v>
      </c>
      <c r="D22" s="97">
        <v>20.4</v>
      </c>
      <c r="E22" s="95">
        <v>21.2</v>
      </c>
      <c r="F22" s="129">
        <v>21.9</v>
      </c>
    </row>
    <row r="23" spans="1:6" s="95" customFormat="1" ht="9" customHeight="1">
      <c r="A23" s="95" t="s">
        <v>143</v>
      </c>
      <c r="B23" s="97">
        <v>12.2</v>
      </c>
      <c r="C23" s="97">
        <v>11.1</v>
      </c>
      <c r="D23" s="97">
        <v>11.7</v>
      </c>
      <c r="E23" s="95">
        <v>13.3</v>
      </c>
      <c r="F23" s="129">
        <v>14.3</v>
      </c>
    </row>
    <row r="24" spans="1:6" s="95" customFormat="1" ht="9" customHeight="1">
      <c r="A24" s="95" t="s">
        <v>261</v>
      </c>
      <c r="B24" s="97">
        <v>4.1</v>
      </c>
      <c r="C24" s="97">
        <v>4.5</v>
      </c>
      <c r="D24" s="97">
        <v>5</v>
      </c>
      <c r="E24" s="95">
        <v>6.4</v>
      </c>
      <c r="F24" s="129">
        <v>5.6</v>
      </c>
    </row>
    <row r="25" spans="2:6" s="95" customFormat="1" ht="9" customHeight="1">
      <c r="B25" s="97"/>
      <c r="C25" s="97"/>
      <c r="D25" s="97"/>
      <c r="F25" s="129"/>
    </row>
    <row r="26" spans="1:7" s="95" customFormat="1" ht="9" customHeight="1">
      <c r="A26" s="438" t="s">
        <v>205</v>
      </c>
      <c r="B26" s="438"/>
      <c r="C26" s="438"/>
      <c r="D26" s="438"/>
      <c r="E26" s="438"/>
      <c r="F26" s="438"/>
      <c r="G26" s="359"/>
    </row>
    <row r="27" spans="1:6" s="95" customFormat="1" ht="9" customHeight="1">
      <c r="A27" s="101" t="s">
        <v>147</v>
      </c>
      <c r="B27" s="102">
        <v>61.9</v>
      </c>
      <c r="C27" s="97">
        <v>63.8</v>
      </c>
      <c r="D27" s="97">
        <v>63.1</v>
      </c>
      <c r="E27" s="95">
        <v>64.1</v>
      </c>
      <c r="F27" s="129">
        <v>64.2</v>
      </c>
    </row>
    <row r="28" spans="1:6" s="95" customFormat="1" ht="9" customHeight="1">
      <c r="A28" s="101" t="s">
        <v>148</v>
      </c>
      <c r="B28" s="102">
        <v>42.1</v>
      </c>
      <c r="C28" s="97">
        <v>42.6</v>
      </c>
      <c r="D28" s="97">
        <v>42.2</v>
      </c>
      <c r="E28" s="95">
        <v>43.6</v>
      </c>
      <c r="F28" s="129">
        <v>42.3</v>
      </c>
    </row>
    <row r="29" spans="1:6" s="95" customFormat="1" ht="9" customHeight="1">
      <c r="A29" s="101" t="s">
        <v>149</v>
      </c>
      <c r="B29" s="102">
        <v>24.2</v>
      </c>
      <c r="C29" s="97">
        <v>24</v>
      </c>
      <c r="D29" s="97">
        <v>23.6</v>
      </c>
      <c r="E29" s="95">
        <v>25.7</v>
      </c>
      <c r="F29" s="129">
        <v>24.3</v>
      </c>
    </row>
    <row r="30" spans="1:6" s="95" customFormat="1" ht="9" customHeight="1">
      <c r="A30" s="101" t="s">
        <v>206</v>
      </c>
      <c r="B30" s="102">
        <v>13.6</v>
      </c>
      <c r="C30" s="97">
        <v>13.3</v>
      </c>
      <c r="D30" s="97">
        <v>14.1</v>
      </c>
      <c r="E30" s="95">
        <v>15.3</v>
      </c>
      <c r="F30" s="129">
        <v>15.2</v>
      </c>
    </row>
    <row r="31" spans="1:6" s="95" customFormat="1" ht="9" customHeight="1">
      <c r="A31" s="101"/>
      <c r="B31" s="102"/>
      <c r="C31" s="102"/>
      <c r="D31" s="97"/>
      <c r="E31" s="97"/>
      <c r="F31" s="221"/>
    </row>
    <row r="32" spans="1:7" s="95" customFormat="1" ht="9" customHeight="1">
      <c r="A32" s="438" t="s">
        <v>131</v>
      </c>
      <c r="B32" s="438"/>
      <c r="C32" s="438"/>
      <c r="D32" s="438"/>
      <c r="E32" s="438"/>
      <c r="F32" s="438"/>
      <c r="G32" s="359"/>
    </row>
    <row r="33" spans="1:6" s="95" customFormat="1" ht="9" customHeight="1">
      <c r="A33" s="101" t="s">
        <v>263</v>
      </c>
      <c r="B33" s="102">
        <v>31.6</v>
      </c>
      <c r="C33" s="97">
        <v>32.3</v>
      </c>
      <c r="D33" s="97">
        <v>32</v>
      </c>
      <c r="E33" s="95">
        <v>33.2</v>
      </c>
      <c r="F33" s="129">
        <v>33.3</v>
      </c>
    </row>
    <row r="34" spans="1:6" s="95" customFormat="1" ht="9" customHeight="1">
      <c r="A34" s="95" t="s">
        <v>264</v>
      </c>
      <c r="B34" s="102">
        <v>35.8</v>
      </c>
      <c r="C34" s="97">
        <v>33.8</v>
      </c>
      <c r="D34" s="97">
        <v>34.5</v>
      </c>
      <c r="E34" s="95">
        <v>35.8</v>
      </c>
      <c r="F34" s="129">
        <v>35.8</v>
      </c>
    </row>
    <row r="35" spans="1:6" s="95" customFormat="1" ht="9" customHeight="1">
      <c r="A35" s="101" t="s">
        <v>144</v>
      </c>
      <c r="B35" s="102">
        <v>29.1</v>
      </c>
      <c r="C35" s="97">
        <v>27.9</v>
      </c>
      <c r="D35" s="97">
        <v>27.8</v>
      </c>
      <c r="E35" s="129">
        <v>32</v>
      </c>
      <c r="F35" s="129">
        <v>29.7</v>
      </c>
    </row>
    <row r="36" spans="1:6" s="95" customFormat="1" ht="9" customHeight="1">
      <c r="A36" s="101" t="s">
        <v>145</v>
      </c>
      <c r="B36" s="102">
        <v>16.8</v>
      </c>
      <c r="C36" s="97">
        <v>18.4</v>
      </c>
      <c r="D36" s="97">
        <v>17.4</v>
      </c>
      <c r="E36" s="95">
        <v>18.8</v>
      </c>
      <c r="F36" s="129">
        <v>18.4</v>
      </c>
    </row>
    <row r="37" spans="1:9" s="95" customFormat="1" ht="9" customHeight="1">
      <c r="A37" s="101" t="s">
        <v>146</v>
      </c>
      <c r="B37" s="102">
        <v>18.4</v>
      </c>
      <c r="C37" s="97">
        <v>18.1</v>
      </c>
      <c r="D37" s="97">
        <v>21</v>
      </c>
      <c r="E37" s="95">
        <v>21.2</v>
      </c>
      <c r="F37" s="129">
        <v>21.1</v>
      </c>
      <c r="H37" s="119"/>
      <c r="I37" s="221"/>
    </row>
    <row r="38" spans="1:9" s="95" customFormat="1" ht="9" customHeight="1">
      <c r="A38" s="103" t="s">
        <v>77</v>
      </c>
      <c r="B38" s="107">
        <v>26.8</v>
      </c>
      <c r="C38" s="107">
        <v>26.7</v>
      </c>
      <c r="D38" s="107">
        <v>26.8</v>
      </c>
      <c r="E38" s="119">
        <v>28.6</v>
      </c>
      <c r="F38" s="221">
        <v>28</v>
      </c>
      <c r="H38" s="103"/>
      <c r="I38" s="221"/>
    </row>
    <row r="39" spans="1:6" s="95" customFormat="1" ht="9" customHeight="1">
      <c r="A39" s="126"/>
      <c r="B39" s="126"/>
      <c r="C39" s="126"/>
      <c r="D39" s="126"/>
      <c r="E39" s="126"/>
      <c r="F39" s="126"/>
    </row>
    <row r="40" ht="9" customHeight="1">
      <c r="E40" s="103"/>
    </row>
    <row r="41" ht="9" customHeight="1">
      <c r="A41" s="378" t="s">
        <v>247</v>
      </c>
    </row>
  </sheetData>
  <mergeCells count="3">
    <mergeCell ref="A8:F8"/>
    <mergeCell ref="A32:F32"/>
    <mergeCell ref="A26:F2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&amp;C38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6">
      <selection activeCell="H6" sqref="H6"/>
    </sheetView>
  </sheetViews>
  <sheetFormatPr defaultColWidth="9.140625" defaultRowHeight="12.75"/>
  <cols>
    <col min="1" max="1" width="25.421875" style="90" customWidth="1"/>
    <col min="2" max="2" width="9.57421875" style="90" customWidth="1"/>
    <col min="3" max="5" width="9.7109375" style="90" customWidth="1"/>
    <col min="6" max="6" width="9.28125" style="90" customWidth="1"/>
    <col min="7" max="16384" width="9.140625" style="90" customWidth="1"/>
  </cols>
  <sheetData>
    <row r="1" spans="1:4" s="92" customFormat="1" ht="12" customHeight="1">
      <c r="A1" s="374" t="s">
        <v>180</v>
      </c>
      <c r="B1" s="104"/>
      <c r="C1" s="104"/>
      <c r="D1" s="104"/>
    </row>
    <row r="2" ht="12" customHeight="1">
      <c r="A2" s="105" t="s">
        <v>160</v>
      </c>
    </row>
    <row r="3" ht="12" customHeight="1">
      <c r="A3" s="91" t="s">
        <v>150</v>
      </c>
    </row>
    <row r="4" ht="12" customHeight="1">
      <c r="A4" s="91"/>
    </row>
    <row r="5" s="93" customFormat="1" ht="9" customHeight="1"/>
    <row r="6" spans="1:6" s="108" customFormat="1" ht="12" customHeight="1">
      <c r="A6" s="397"/>
      <c r="B6" s="399">
        <v>1997</v>
      </c>
      <c r="C6" s="399">
        <v>1998</v>
      </c>
      <c r="D6" s="399">
        <v>1999</v>
      </c>
      <c r="E6" s="399">
        <v>2000</v>
      </c>
      <c r="F6" s="399">
        <v>2001</v>
      </c>
    </row>
    <row r="7" spans="1:4" s="108" customFormat="1" ht="9" customHeight="1">
      <c r="A7" s="98"/>
      <c r="B7" s="94"/>
      <c r="C7" s="94"/>
      <c r="D7" s="94"/>
    </row>
    <row r="8" spans="1:6" s="108" customFormat="1" ht="9" customHeight="1">
      <c r="A8" s="439" t="s">
        <v>130</v>
      </c>
      <c r="B8" s="439"/>
      <c r="C8" s="439"/>
      <c r="D8" s="439"/>
      <c r="E8" s="439"/>
      <c r="F8" s="439"/>
    </row>
    <row r="9" spans="1:6" s="95" customFormat="1" ht="9" customHeight="1">
      <c r="A9" s="108" t="s">
        <v>132</v>
      </c>
      <c r="B9" s="96">
        <v>22.4</v>
      </c>
      <c r="C9" s="96">
        <v>22.9</v>
      </c>
      <c r="D9" s="97">
        <v>22.2</v>
      </c>
      <c r="E9" s="129">
        <v>24</v>
      </c>
      <c r="F9" s="129">
        <v>22</v>
      </c>
    </row>
    <row r="10" spans="1:6" s="95" customFormat="1" ht="9" customHeight="1">
      <c r="A10" s="95" t="s">
        <v>133</v>
      </c>
      <c r="B10" s="96">
        <v>20.7</v>
      </c>
      <c r="C10" s="96">
        <v>21.4</v>
      </c>
      <c r="D10" s="97">
        <v>20.8</v>
      </c>
      <c r="E10" s="95">
        <v>22.7</v>
      </c>
      <c r="F10" s="129">
        <v>21</v>
      </c>
    </row>
    <row r="11" spans="1:4" s="95" customFormat="1" ht="9" customHeight="1">
      <c r="A11" s="98"/>
      <c r="B11" s="96"/>
      <c r="C11" s="96"/>
      <c r="D11" s="97"/>
    </row>
    <row r="12" spans="1:6" s="95" customFormat="1" ht="9" customHeight="1">
      <c r="A12" s="400" t="s">
        <v>262</v>
      </c>
      <c r="B12" s="400"/>
      <c r="C12" s="400"/>
      <c r="D12" s="400"/>
      <c r="E12" s="400"/>
      <c r="F12" s="400"/>
    </row>
    <row r="13" spans="1:6" s="95" customFormat="1" ht="9" customHeight="1">
      <c r="A13" s="99" t="s">
        <v>204</v>
      </c>
      <c r="B13" s="102">
        <v>25.1</v>
      </c>
      <c r="C13" s="97">
        <v>25.3</v>
      </c>
      <c r="D13" s="97">
        <v>26.5</v>
      </c>
      <c r="E13" s="95">
        <v>27.3</v>
      </c>
      <c r="F13" s="129">
        <v>26.2</v>
      </c>
    </row>
    <row r="14" spans="1:6" s="95" customFormat="1" ht="9" customHeight="1">
      <c r="A14" s="100" t="s">
        <v>134</v>
      </c>
      <c r="B14" s="102">
        <v>32.8</v>
      </c>
      <c r="C14" s="97">
        <v>31.9</v>
      </c>
      <c r="D14" s="97">
        <v>31.1</v>
      </c>
      <c r="E14" s="95">
        <v>33.5</v>
      </c>
      <c r="F14" s="129">
        <v>28.1</v>
      </c>
    </row>
    <row r="15" spans="1:6" s="95" customFormat="1" ht="9" customHeight="1">
      <c r="A15" s="95" t="s">
        <v>135</v>
      </c>
      <c r="B15" s="102">
        <v>27.1</v>
      </c>
      <c r="C15" s="97">
        <v>28.6</v>
      </c>
      <c r="D15" s="97">
        <v>26.2</v>
      </c>
      <c r="E15" s="95">
        <v>27.1</v>
      </c>
      <c r="F15" s="129">
        <v>24.5</v>
      </c>
    </row>
    <row r="16" spans="1:6" s="95" customFormat="1" ht="9" customHeight="1">
      <c r="A16" s="95" t="s">
        <v>136</v>
      </c>
      <c r="B16" s="102">
        <v>29.2</v>
      </c>
      <c r="C16" s="97">
        <v>26.4</v>
      </c>
      <c r="D16" s="97">
        <v>23.3</v>
      </c>
      <c r="E16" s="95">
        <v>26.6</v>
      </c>
      <c r="F16" s="129">
        <v>26.1</v>
      </c>
    </row>
    <row r="17" spans="1:6" s="95" customFormat="1" ht="9" customHeight="1">
      <c r="A17" s="95" t="s">
        <v>137</v>
      </c>
      <c r="B17" s="102">
        <v>25.3</v>
      </c>
      <c r="C17" s="97">
        <v>26.4</v>
      </c>
      <c r="D17" s="97">
        <v>24.5</v>
      </c>
      <c r="E17" s="95">
        <v>25.4</v>
      </c>
      <c r="F17" s="129">
        <v>25.6</v>
      </c>
    </row>
    <row r="18" spans="1:6" s="95" customFormat="1" ht="9" customHeight="1">
      <c r="A18" s="95" t="s">
        <v>138</v>
      </c>
      <c r="B18" s="102">
        <v>26.2</v>
      </c>
      <c r="C18" s="97">
        <v>27.5</v>
      </c>
      <c r="D18" s="97">
        <v>25.2</v>
      </c>
      <c r="E18" s="95">
        <v>27.7</v>
      </c>
      <c r="F18" s="129">
        <v>24.2</v>
      </c>
    </row>
    <row r="19" spans="1:6" s="95" customFormat="1" ht="9" customHeight="1">
      <c r="A19" s="95" t="s">
        <v>139</v>
      </c>
      <c r="B19" s="102">
        <v>27.6</v>
      </c>
      <c r="C19" s="97">
        <v>28</v>
      </c>
      <c r="D19" s="97">
        <v>26.9</v>
      </c>
      <c r="E19" s="95">
        <v>27.9</v>
      </c>
      <c r="F19" s="129">
        <v>26.3</v>
      </c>
    </row>
    <row r="20" spans="1:6" s="95" customFormat="1" ht="9" customHeight="1">
      <c r="A20" s="95" t="s">
        <v>140</v>
      </c>
      <c r="B20" s="102">
        <v>24.1</v>
      </c>
      <c r="C20" s="97">
        <v>24.6</v>
      </c>
      <c r="D20" s="97">
        <v>25.3</v>
      </c>
      <c r="E20" s="95">
        <v>28.2</v>
      </c>
      <c r="F20" s="129">
        <v>26</v>
      </c>
    </row>
    <row r="21" spans="1:6" s="95" customFormat="1" ht="9" customHeight="1">
      <c r="A21" s="95" t="s">
        <v>141</v>
      </c>
      <c r="B21" s="102">
        <v>16.9</v>
      </c>
      <c r="C21" s="97">
        <v>18.5</v>
      </c>
      <c r="D21" s="97">
        <v>19.4</v>
      </c>
      <c r="E21" s="95">
        <v>22.8</v>
      </c>
      <c r="F21" s="129">
        <v>21.5</v>
      </c>
    </row>
    <row r="22" spans="1:6" s="95" customFormat="1" ht="9" customHeight="1">
      <c r="A22" s="95" t="s">
        <v>142</v>
      </c>
      <c r="B22" s="102">
        <v>13.2</v>
      </c>
      <c r="C22" s="97">
        <v>16.2</v>
      </c>
      <c r="D22" s="97">
        <v>17.2</v>
      </c>
      <c r="E22" s="95">
        <v>18.5</v>
      </c>
      <c r="F22" s="129">
        <v>17.2</v>
      </c>
    </row>
    <row r="23" spans="1:6" s="95" customFormat="1" ht="9" customHeight="1">
      <c r="A23" s="95" t="s">
        <v>143</v>
      </c>
      <c r="B23" s="102">
        <v>8.9</v>
      </c>
      <c r="C23" s="97">
        <v>9.1</v>
      </c>
      <c r="D23" s="97">
        <v>9.1</v>
      </c>
      <c r="E23" s="95">
        <v>11.1</v>
      </c>
      <c r="F23" s="129">
        <v>10.1</v>
      </c>
    </row>
    <row r="24" spans="1:6" s="95" customFormat="1" ht="9" customHeight="1">
      <c r="A24" s="95" t="s">
        <v>261</v>
      </c>
      <c r="B24" s="102">
        <v>3</v>
      </c>
      <c r="C24" s="97">
        <v>3.8</v>
      </c>
      <c r="D24" s="97">
        <v>3.5</v>
      </c>
      <c r="E24" s="95">
        <v>4.8</v>
      </c>
      <c r="F24" s="129">
        <v>3.8</v>
      </c>
    </row>
    <row r="25" spans="2:6" s="95" customFormat="1" ht="9" customHeight="1">
      <c r="B25" s="102"/>
      <c r="C25" s="97"/>
      <c r="D25" s="97"/>
      <c r="F25" s="221"/>
    </row>
    <row r="26" spans="1:6" s="95" customFormat="1" ht="9" customHeight="1">
      <c r="A26" s="439" t="s">
        <v>205</v>
      </c>
      <c r="B26" s="439"/>
      <c r="C26" s="439"/>
      <c r="D26" s="439"/>
      <c r="E26" s="439"/>
      <c r="F26" s="439"/>
    </row>
    <row r="27" spans="1:6" s="95" customFormat="1" ht="9" customHeight="1">
      <c r="A27" s="101" t="s">
        <v>147</v>
      </c>
      <c r="B27" s="102">
        <v>52.6</v>
      </c>
      <c r="C27" s="97">
        <v>56.9</v>
      </c>
      <c r="D27" s="97">
        <v>54.4</v>
      </c>
      <c r="E27" s="129">
        <v>56</v>
      </c>
      <c r="F27" s="129">
        <v>53.5</v>
      </c>
    </row>
    <row r="28" spans="1:6" s="95" customFormat="1" ht="9" customHeight="1">
      <c r="A28" s="101" t="s">
        <v>148</v>
      </c>
      <c r="B28" s="102">
        <v>34.5</v>
      </c>
      <c r="C28" s="97">
        <v>36.1</v>
      </c>
      <c r="D28" s="97">
        <v>34.9</v>
      </c>
      <c r="E28" s="129">
        <v>37</v>
      </c>
      <c r="F28" s="129">
        <v>33.2</v>
      </c>
    </row>
    <row r="29" spans="1:6" s="95" customFormat="1" ht="9" customHeight="1">
      <c r="A29" s="101" t="s">
        <v>149</v>
      </c>
      <c r="B29" s="102">
        <v>18.7</v>
      </c>
      <c r="C29" s="97">
        <v>19.4</v>
      </c>
      <c r="D29" s="97">
        <v>17.9</v>
      </c>
      <c r="E29" s="95">
        <v>19.9</v>
      </c>
      <c r="F29" s="129">
        <v>18</v>
      </c>
    </row>
    <row r="30" spans="1:6" s="95" customFormat="1" ht="9" customHeight="1">
      <c r="A30" s="101" t="s">
        <v>206</v>
      </c>
      <c r="B30" s="102">
        <v>10.7</v>
      </c>
      <c r="C30" s="97">
        <v>10.5</v>
      </c>
      <c r="D30" s="97">
        <v>10.9</v>
      </c>
      <c r="E30" s="129">
        <v>12</v>
      </c>
      <c r="F30" s="129">
        <v>10.8</v>
      </c>
    </row>
    <row r="31" spans="1:8" s="95" customFormat="1" ht="9" customHeight="1">
      <c r="A31" s="101"/>
      <c r="B31" s="102"/>
      <c r="C31" s="97"/>
      <c r="D31" s="97"/>
      <c r="F31" s="221"/>
      <c r="H31" s="129"/>
    </row>
    <row r="32" spans="1:6" s="95" customFormat="1" ht="9" customHeight="1">
      <c r="A32" s="437" t="s">
        <v>131</v>
      </c>
      <c r="B32" s="437"/>
      <c r="C32" s="437"/>
      <c r="D32" s="437"/>
      <c r="E32" s="437"/>
      <c r="F32" s="437"/>
    </row>
    <row r="33" spans="1:6" s="95" customFormat="1" ht="9" customHeight="1">
      <c r="A33" s="101" t="s">
        <v>263</v>
      </c>
      <c r="B33" s="102">
        <v>23.5</v>
      </c>
      <c r="C33" s="97">
        <v>26.5</v>
      </c>
      <c r="D33" s="97">
        <v>24.5</v>
      </c>
      <c r="E33" s="95">
        <v>25.9</v>
      </c>
      <c r="F33" s="129">
        <v>25.3</v>
      </c>
    </row>
    <row r="34" spans="1:6" s="95" customFormat="1" ht="9" customHeight="1">
      <c r="A34" s="95" t="s">
        <v>264</v>
      </c>
      <c r="B34" s="102">
        <v>28.7</v>
      </c>
      <c r="C34" s="97">
        <v>26.9</v>
      </c>
      <c r="D34" s="97">
        <v>26.3</v>
      </c>
      <c r="E34" s="95">
        <v>28.1</v>
      </c>
      <c r="F34" s="129">
        <v>25.4</v>
      </c>
    </row>
    <row r="35" spans="1:6" s="95" customFormat="1" ht="9" customHeight="1">
      <c r="A35" s="101" t="s">
        <v>144</v>
      </c>
      <c r="B35" s="102">
        <v>23.8</v>
      </c>
      <c r="C35" s="97">
        <v>24.4</v>
      </c>
      <c r="D35" s="97">
        <v>23.7</v>
      </c>
      <c r="E35" s="95">
        <v>27.5</v>
      </c>
      <c r="F35" s="129">
        <v>23.8</v>
      </c>
    </row>
    <row r="36" spans="1:6" s="95" customFormat="1" ht="9" customHeight="1">
      <c r="A36" s="101" t="s">
        <v>145</v>
      </c>
      <c r="B36" s="102">
        <v>14.3</v>
      </c>
      <c r="C36" s="97">
        <v>15.2</v>
      </c>
      <c r="D36" s="97">
        <v>14.1</v>
      </c>
      <c r="E36" s="95">
        <v>15.6</v>
      </c>
      <c r="F36" s="129">
        <v>14.2</v>
      </c>
    </row>
    <row r="37" spans="1:6" s="95" customFormat="1" ht="9" customHeight="1">
      <c r="A37" s="101" t="s">
        <v>146</v>
      </c>
      <c r="B37" s="102">
        <v>16.9</v>
      </c>
      <c r="C37" s="97">
        <v>15.4</v>
      </c>
      <c r="D37" s="97">
        <v>18.7</v>
      </c>
      <c r="E37" s="95">
        <v>19.1</v>
      </c>
      <c r="F37" s="129">
        <v>17.5</v>
      </c>
    </row>
    <row r="38" spans="1:6" s="95" customFormat="1" ht="9" customHeight="1">
      <c r="A38" s="103" t="s">
        <v>77</v>
      </c>
      <c r="B38" s="106">
        <v>21.5</v>
      </c>
      <c r="C38" s="107">
        <v>22.1</v>
      </c>
      <c r="D38" s="107">
        <v>21.5</v>
      </c>
      <c r="E38" s="103">
        <v>23.3</v>
      </c>
      <c r="F38" s="221">
        <v>21.5</v>
      </c>
    </row>
    <row r="39" spans="1:6" s="95" customFormat="1" ht="9" customHeight="1">
      <c r="A39" s="126"/>
      <c r="B39" s="126"/>
      <c r="C39" s="126"/>
      <c r="D39" s="126"/>
      <c r="E39" s="126"/>
      <c r="F39" s="126"/>
    </row>
    <row r="40" spans="1:5" ht="9" customHeight="1">
      <c r="A40"/>
      <c r="B40"/>
      <c r="C40"/>
      <c r="D40"/>
      <c r="E40"/>
    </row>
    <row r="41" spans="1:5" ht="9" customHeight="1">
      <c r="A41" s="378" t="s">
        <v>247</v>
      </c>
      <c r="B41"/>
      <c r="C41"/>
      <c r="D41"/>
      <c r="E41"/>
    </row>
    <row r="42" spans="1:5" ht="12" customHeight="1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</sheetData>
  <mergeCells count="3">
    <mergeCell ref="A32:F32"/>
    <mergeCell ref="A8:F8"/>
    <mergeCell ref="A26:F26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600" verticalDpi="600" orientation="portrait" paperSize="9" r:id="rId2"/>
  <headerFooter alignWithMargins="0">
    <oddFooter>&amp;C39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3"/>
  <sheetViews>
    <sheetView showGridLines="0" workbookViewId="0" topLeftCell="A59">
      <selection activeCell="M77" sqref="M77"/>
    </sheetView>
  </sheetViews>
  <sheetFormatPr defaultColWidth="9.140625" defaultRowHeight="9" customHeight="1"/>
  <cols>
    <col min="1" max="1" width="12.8515625" style="1" customWidth="1"/>
    <col min="2" max="2" width="5.28125" style="1" customWidth="1"/>
    <col min="3" max="3" width="5.57421875" style="1" customWidth="1"/>
    <col min="4" max="4" width="5.00390625" style="1" customWidth="1"/>
    <col min="5" max="5" width="0.85546875" style="1" customWidth="1"/>
    <col min="6" max="6" width="7.28125" style="1" customWidth="1"/>
    <col min="7" max="7" width="8.8515625" style="1" customWidth="1"/>
    <col min="8" max="8" width="8.140625" style="1" customWidth="1"/>
    <col min="9" max="9" width="5.8515625" style="1" customWidth="1"/>
    <col min="10" max="10" width="7.57421875" style="1" customWidth="1"/>
    <col min="11" max="11" width="0.85546875" style="1" customWidth="1"/>
    <col min="12" max="12" width="8.00390625" style="1" customWidth="1"/>
    <col min="13" max="13" width="13.00390625" style="1" customWidth="1"/>
    <col min="14" max="14" width="11.28125" style="207" customWidth="1"/>
    <col min="15" max="15" width="13.140625" style="9" customWidth="1"/>
    <col min="16" max="16" width="15.28125" style="9" customWidth="1"/>
    <col min="17" max="17" width="18.7109375" style="9" customWidth="1"/>
    <col min="18" max="18" width="11.57421875" style="9" customWidth="1"/>
    <col min="19" max="19" width="7.00390625" style="9" customWidth="1"/>
    <col min="20" max="21" width="8.8515625" style="9" customWidth="1"/>
    <col min="22" max="22" width="6.7109375" style="9" customWidth="1"/>
    <col min="23" max="23" width="10.140625" style="9" customWidth="1"/>
    <col min="24" max="24" width="3.28125" style="9" customWidth="1"/>
    <col min="25" max="25" width="8.00390625" style="9" customWidth="1"/>
    <col min="26" max="26" width="4.57421875" style="9" customWidth="1"/>
    <col min="27" max="27" width="8.00390625" style="9" customWidth="1"/>
    <col min="28" max="29" width="8.8515625" style="9" customWidth="1"/>
    <col min="30" max="16384" width="8.8515625" style="1" customWidth="1"/>
  </cols>
  <sheetData>
    <row r="1" spans="1:29" s="2" customFormat="1" ht="12">
      <c r="A1" s="229" t="s">
        <v>152</v>
      </c>
      <c r="N1" s="20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2" customFormat="1" ht="12" customHeight="1">
      <c r="A2" s="3" t="s">
        <v>153</v>
      </c>
      <c r="B2" s="4"/>
      <c r="M2" s="225"/>
      <c r="N2" s="216"/>
      <c r="O2" s="217"/>
      <c r="P2" s="21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2" customFormat="1" ht="9" customHeight="1">
      <c r="A3" s="3"/>
      <c r="B3" s="4"/>
      <c r="N3" s="208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12" s="41" customFormat="1" ht="12.75" customHeight="1">
      <c r="A4" s="406" t="s">
        <v>84</v>
      </c>
      <c r="B4" s="409" t="s">
        <v>79</v>
      </c>
      <c r="C4" s="409"/>
      <c r="D4" s="409"/>
      <c r="E4" s="232"/>
      <c r="F4" s="410" t="s">
        <v>83</v>
      </c>
      <c r="G4" s="410"/>
      <c r="H4" s="410"/>
      <c r="I4" s="410"/>
      <c r="J4" s="410"/>
      <c r="K4" s="233"/>
      <c r="L4" s="411" t="s">
        <v>255</v>
      </c>
    </row>
    <row r="5" spans="1:12" s="41" customFormat="1" ht="12" customHeight="1">
      <c r="A5" s="407"/>
      <c r="B5" s="411" t="s">
        <v>251</v>
      </c>
      <c r="C5" s="411" t="s">
        <v>252</v>
      </c>
      <c r="D5" s="411" t="s">
        <v>213</v>
      </c>
      <c r="E5" s="235"/>
      <c r="F5" s="410" t="s">
        <v>193</v>
      </c>
      <c r="G5" s="410"/>
      <c r="H5" s="410"/>
      <c r="I5" s="411" t="s">
        <v>194</v>
      </c>
      <c r="J5" s="411" t="s">
        <v>213</v>
      </c>
      <c r="K5" s="236"/>
      <c r="L5" s="414"/>
    </row>
    <row r="6" spans="1:12" s="41" customFormat="1" ht="17.25" customHeight="1">
      <c r="A6" s="408"/>
      <c r="B6" s="412"/>
      <c r="C6" s="412"/>
      <c r="D6" s="412"/>
      <c r="E6" s="392"/>
      <c r="F6" s="393" t="s">
        <v>2</v>
      </c>
      <c r="G6" s="393" t="s">
        <v>3</v>
      </c>
      <c r="H6" s="393" t="s">
        <v>1</v>
      </c>
      <c r="I6" s="412"/>
      <c r="J6" s="412"/>
      <c r="K6" s="394"/>
      <c r="L6" s="412"/>
    </row>
    <row r="7" spans="1:14" ht="9" customHeight="1">
      <c r="A7" s="5"/>
      <c r="B7" s="18"/>
      <c r="C7" s="19"/>
      <c r="D7" s="19"/>
      <c r="E7" s="19"/>
      <c r="F7" s="20"/>
      <c r="G7" s="20"/>
      <c r="H7" s="20"/>
      <c r="I7" s="21"/>
      <c r="J7" s="22"/>
      <c r="K7" s="22"/>
      <c r="L7" s="22"/>
      <c r="N7" s="210"/>
    </row>
    <row r="8" spans="1:14" s="9" customFormat="1" ht="9" customHeight="1">
      <c r="A8" s="7" t="s">
        <v>81</v>
      </c>
      <c r="B8" s="188">
        <v>4</v>
      </c>
      <c r="C8" s="253" t="s">
        <v>82</v>
      </c>
      <c r="D8" s="188">
        <v>4</v>
      </c>
      <c r="E8" s="253"/>
      <c r="F8" s="188">
        <v>151476</v>
      </c>
      <c r="G8" s="253">
        <v>230868</v>
      </c>
      <c r="H8" s="188">
        <v>382344</v>
      </c>
      <c r="I8" s="253" t="s">
        <v>82</v>
      </c>
      <c r="J8" s="188">
        <v>382344</v>
      </c>
      <c r="K8" s="253"/>
      <c r="L8" s="188">
        <v>783132.5176757374</v>
      </c>
      <c r="M8" s="154"/>
      <c r="N8" s="207"/>
    </row>
    <row r="9" spans="1:27" s="10" customFormat="1" ht="9" customHeight="1">
      <c r="A9" s="249" t="s">
        <v>80</v>
      </c>
      <c r="B9" s="151">
        <v>4</v>
      </c>
      <c r="C9" s="253" t="s">
        <v>82</v>
      </c>
      <c r="D9" s="151">
        <v>4</v>
      </c>
      <c r="E9" s="254"/>
      <c r="F9" s="151">
        <v>151476</v>
      </c>
      <c r="G9" s="254">
        <v>230868</v>
      </c>
      <c r="H9" s="151">
        <v>382344</v>
      </c>
      <c r="I9" s="253" t="s">
        <v>82</v>
      </c>
      <c r="J9" s="151">
        <v>382344</v>
      </c>
      <c r="K9" s="254"/>
      <c r="L9" s="151">
        <v>783132.5176757374</v>
      </c>
      <c r="M9" s="155"/>
      <c r="N9" s="41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27" s="10" customFormat="1" ht="9" customHeight="1">
      <c r="A10" s="249"/>
      <c r="B10" s="151"/>
      <c r="C10" s="253"/>
      <c r="D10" s="151"/>
      <c r="E10" s="254"/>
      <c r="F10" s="151"/>
      <c r="G10" s="254"/>
      <c r="H10" s="151"/>
      <c r="I10" s="253"/>
      <c r="J10" s="151"/>
      <c r="K10" s="254"/>
      <c r="L10" s="151"/>
      <c r="M10" s="155"/>
      <c r="N10" s="41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s="9" customFormat="1" ht="9" customHeight="1">
      <c r="A11" s="250" t="s">
        <v>4</v>
      </c>
      <c r="B11" s="253" t="s">
        <v>82</v>
      </c>
      <c r="C11" s="253">
        <v>1</v>
      </c>
      <c r="D11" s="188">
        <v>1</v>
      </c>
      <c r="E11" s="253"/>
      <c r="F11" s="253" t="s">
        <v>82</v>
      </c>
      <c r="G11" s="253" t="s">
        <v>82</v>
      </c>
      <c r="H11" s="253" t="s">
        <v>82</v>
      </c>
      <c r="I11" s="253">
        <v>3586</v>
      </c>
      <c r="J11" s="188">
        <v>3586</v>
      </c>
      <c r="K11" s="253"/>
      <c r="L11" s="188" t="s">
        <v>82</v>
      </c>
      <c r="M11" s="154"/>
      <c r="N11" s="22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1:27" s="9" customFormat="1" ht="9" customHeight="1">
      <c r="A12" s="250" t="s">
        <v>5</v>
      </c>
      <c r="B12" s="188">
        <v>1</v>
      </c>
      <c r="C12" s="253">
        <v>1</v>
      </c>
      <c r="D12" s="188">
        <v>2</v>
      </c>
      <c r="E12" s="253"/>
      <c r="F12" s="188">
        <v>125471</v>
      </c>
      <c r="G12" s="253">
        <v>120446</v>
      </c>
      <c r="H12" s="188">
        <v>245917</v>
      </c>
      <c r="I12" s="253">
        <v>20754</v>
      </c>
      <c r="J12" s="188">
        <v>266671</v>
      </c>
      <c r="K12" s="253"/>
      <c r="L12" s="188">
        <v>735142.3096985441</v>
      </c>
      <c r="M12" s="154"/>
      <c r="N12" s="22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</row>
    <row r="13" spans="1:27" s="9" customFormat="1" ht="9" customHeight="1">
      <c r="A13" s="250" t="s">
        <v>6</v>
      </c>
      <c r="B13" s="188">
        <v>2</v>
      </c>
      <c r="C13" s="253" t="s">
        <v>82</v>
      </c>
      <c r="D13" s="188">
        <v>2</v>
      </c>
      <c r="E13" s="253"/>
      <c r="F13" s="188">
        <v>370768</v>
      </c>
      <c r="G13" s="253">
        <v>134735</v>
      </c>
      <c r="H13" s="188">
        <v>505503</v>
      </c>
      <c r="I13" s="188" t="s">
        <v>82</v>
      </c>
      <c r="J13" s="188">
        <v>505503</v>
      </c>
      <c r="K13" s="253"/>
      <c r="L13" s="188">
        <v>2089995.1969508384</v>
      </c>
      <c r="M13" s="154"/>
      <c r="N13" s="22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</row>
    <row r="14" spans="1:29" s="9" customFormat="1" ht="9" customHeight="1">
      <c r="A14" s="250" t="s">
        <v>183</v>
      </c>
      <c r="B14" s="253" t="s">
        <v>82</v>
      </c>
      <c r="C14" s="253">
        <v>1</v>
      </c>
      <c r="D14" s="188">
        <v>1</v>
      </c>
      <c r="E14" s="253"/>
      <c r="F14" s="253" t="s">
        <v>82</v>
      </c>
      <c r="G14" s="253" t="s">
        <v>82</v>
      </c>
      <c r="H14" s="253" t="s">
        <v>82</v>
      </c>
      <c r="I14" s="253">
        <v>6936</v>
      </c>
      <c r="J14" s="188">
        <v>6936</v>
      </c>
      <c r="K14" s="253"/>
      <c r="L14" s="188" t="s">
        <v>82</v>
      </c>
      <c r="M14" s="154"/>
      <c r="N14" s="22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0"/>
      <c r="AC14" s="10"/>
    </row>
    <row r="15" spans="1:27" s="10" customFormat="1" ht="9" customHeight="1">
      <c r="A15" s="249" t="s">
        <v>7</v>
      </c>
      <c r="B15" s="151">
        <v>3</v>
      </c>
      <c r="C15" s="254">
        <v>3</v>
      </c>
      <c r="D15" s="151">
        <v>6</v>
      </c>
      <c r="E15" s="254"/>
      <c r="F15" s="151">
        <v>496239</v>
      </c>
      <c r="G15" s="254">
        <v>255181</v>
      </c>
      <c r="H15" s="151">
        <v>751420</v>
      </c>
      <c r="I15" s="254">
        <v>31276</v>
      </c>
      <c r="J15" s="151">
        <v>782696</v>
      </c>
      <c r="K15" s="254"/>
      <c r="L15" s="151">
        <v>2825137.5066493824</v>
      </c>
      <c r="M15" s="155"/>
      <c r="N15" s="224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</row>
    <row r="16" spans="1:27" s="10" customFormat="1" ht="9" customHeight="1">
      <c r="A16" s="249"/>
      <c r="B16" s="151"/>
      <c r="C16" s="254"/>
      <c r="D16" s="151"/>
      <c r="E16" s="254"/>
      <c r="F16" s="151"/>
      <c r="G16" s="254"/>
      <c r="H16" s="151"/>
      <c r="I16" s="254"/>
      <c r="J16" s="151"/>
      <c r="K16" s="254"/>
      <c r="L16" s="151"/>
      <c r="M16" s="155"/>
      <c r="N16" s="224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</row>
    <row r="17" spans="1:27" s="9" customFormat="1" ht="9" customHeight="1">
      <c r="A17" s="250" t="s">
        <v>8</v>
      </c>
      <c r="B17" s="253">
        <v>1</v>
      </c>
      <c r="C17" s="253">
        <v>2</v>
      </c>
      <c r="D17" s="188">
        <v>3</v>
      </c>
      <c r="E17" s="253"/>
      <c r="F17" s="188">
        <v>147062</v>
      </c>
      <c r="G17" s="253">
        <v>98647</v>
      </c>
      <c r="H17" s="188">
        <v>245709</v>
      </c>
      <c r="I17" s="253">
        <v>830</v>
      </c>
      <c r="J17" s="188">
        <v>246539</v>
      </c>
      <c r="K17" s="253"/>
      <c r="L17" s="188">
        <v>579267.3542429516</v>
      </c>
      <c r="M17" s="154"/>
      <c r="N17" s="22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</row>
    <row r="18" spans="1:29" s="9" customFormat="1" ht="9" customHeight="1">
      <c r="A18" s="250" t="s">
        <v>9</v>
      </c>
      <c r="B18" s="188">
        <v>2</v>
      </c>
      <c r="C18" s="253">
        <v>1</v>
      </c>
      <c r="D18" s="188">
        <v>3</v>
      </c>
      <c r="E18" s="253"/>
      <c r="F18" s="188">
        <v>24355</v>
      </c>
      <c r="G18" s="253">
        <v>39191</v>
      </c>
      <c r="H18" s="188">
        <v>63546</v>
      </c>
      <c r="I18" s="253">
        <v>19147</v>
      </c>
      <c r="J18" s="188">
        <v>82693</v>
      </c>
      <c r="K18" s="253"/>
      <c r="L18" s="188">
        <v>77884.7991240891</v>
      </c>
      <c r="M18" s="154"/>
      <c r="N18" s="22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6"/>
      <c r="AA18" s="156"/>
      <c r="AB18" s="10"/>
      <c r="AC18" s="10"/>
    </row>
    <row r="19" spans="1:27" s="10" customFormat="1" ht="9" customHeight="1">
      <c r="A19" s="251" t="s">
        <v>78</v>
      </c>
      <c r="B19" s="151">
        <v>3</v>
      </c>
      <c r="C19" s="254">
        <v>3</v>
      </c>
      <c r="D19" s="151">
        <v>6</v>
      </c>
      <c r="E19" s="254"/>
      <c r="F19" s="151">
        <v>171417</v>
      </c>
      <c r="G19" s="254">
        <v>137838</v>
      </c>
      <c r="H19" s="151">
        <v>309255</v>
      </c>
      <c r="I19" s="254">
        <v>19977</v>
      </c>
      <c r="J19" s="151">
        <v>329232</v>
      </c>
      <c r="K19" s="254"/>
      <c r="L19" s="151">
        <v>657152.1533670408</v>
      </c>
      <c r="M19" s="155"/>
      <c r="N19" s="224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</row>
    <row r="20" spans="1:27" s="10" customFormat="1" ht="9" customHeight="1">
      <c r="A20" s="251"/>
      <c r="B20" s="151"/>
      <c r="C20" s="254"/>
      <c r="D20" s="151"/>
      <c r="E20" s="254"/>
      <c r="F20" s="151"/>
      <c r="G20" s="254"/>
      <c r="H20" s="151"/>
      <c r="I20" s="254"/>
      <c r="J20" s="151"/>
      <c r="K20" s="254"/>
      <c r="L20" s="151"/>
      <c r="M20" s="155"/>
      <c r="N20" s="224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1:27" s="9" customFormat="1" ht="9" customHeight="1">
      <c r="A21" s="250" t="s">
        <v>10</v>
      </c>
      <c r="B21" s="188">
        <v>1</v>
      </c>
      <c r="C21" s="253" t="s">
        <v>82</v>
      </c>
      <c r="D21" s="188">
        <v>1</v>
      </c>
      <c r="E21" s="253"/>
      <c r="F21" s="188">
        <v>5411</v>
      </c>
      <c r="G21" s="253">
        <v>21126</v>
      </c>
      <c r="H21" s="188">
        <v>26537</v>
      </c>
      <c r="I21" s="188" t="s">
        <v>82</v>
      </c>
      <c r="J21" s="188">
        <v>26537</v>
      </c>
      <c r="K21" s="253"/>
      <c r="L21" s="188">
        <v>10794.982104768447</v>
      </c>
      <c r="M21" s="154"/>
      <c r="N21" s="22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1:27" s="9" customFormat="1" ht="9" customHeight="1">
      <c r="A22" s="250" t="s">
        <v>11</v>
      </c>
      <c r="B22" s="188">
        <v>1</v>
      </c>
      <c r="C22" s="253" t="s">
        <v>82</v>
      </c>
      <c r="D22" s="188">
        <v>1</v>
      </c>
      <c r="E22" s="253"/>
      <c r="F22" s="188">
        <v>3210</v>
      </c>
      <c r="G22" s="253">
        <v>8574</v>
      </c>
      <c r="H22" s="188">
        <v>11784</v>
      </c>
      <c r="I22" s="188" t="s">
        <v>82</v>
      </c>
      <c r="J22" s="188">
        <v>11784</v>
      </c>
      <c r="K22" s="253"/>
      <c r="L22" s="188">
        <v>6463.974549004013</v>
      </c>
      <c r="M22" s="154"/>
      <c r="N22" s="22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1:27" s="9" customFormat="1" ht="9" customHeight="1">
      <c r="A23" s="250" t="s">
        <v>12</v>
      </c>
      <c r="B23" s="253">
        <v>6</v>
      </c>
      <c r="C23" s="253" t="s">
        <v>82</v>
      </c>
      <c r="D23" s="188">
        <v>6</v>
      </c>
      <c r="E23" s="253"/>
      <c r="F23" s="188">
        <v>358520</v>
      </c>
      <c r="G23" s="253">
        <v>121739</v>
      </c>
      <c r="H23" s="188">
        <v>480259</v>
      </c>
      <c r="I23" s="188" t="s">
        <v>82</v>
      </c>
      <c r="J23" s="188">
        <v>480259</v>
      </c>
      <c r="K23" s="253"/>
      <c r="L23" s="188">
        <v>1936088.9751945753</v>
      </c>
      <c r="M23" s="154"/>
      <c r="N23" s="22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1:27" s="10" customFormat="1" ht="9" customHeight="1">
      <c r="A24" s="249" t="s">
        <v>13</v>
      </c>
      <c r="B24" s="151">
        <v>8</v>
      </c>
      <c r="C24" s="253" t="s">
        <v>82</v>
      </c>
      <c r="D24" s="151">
        <v>8</v>
      </c>
      <c r="E24" s="151"/>
      <c r="F24" s="151">
        <v>367141</v>
      </c>
      <c r="G24" s="151">
        <v>151439</v>
      </c>
      <c r="H24" s="151">
        <v>518580</v>
      </c>
      <c r="I24" s="188" t="s">
        <v>82</v>
      </c>
      <c r="J24" s="151">
        <v>518580</v>
      </c>
      <c r="K24" s="151"/>
      <c r="L24" s="151">
        <v>1953347.9318483477</v>
      </c>
      <c r="M24" s="155"/>
      <c r="N24" s="224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</row>
    <row r="25" spans="1:27" s="10" customFormat="1" ht="9" customHeight="1">
      <c r="A25" s="249"/>
      <c r="B25" s="151"/>
      <c r="C25" s="253"/>
      <c r="D25" s="151"/>
      <c r="E25" s="151"/>
      <c r="F25" s="151"/>
      <c r="G25" s="151"/>
      <c r="H25" s="151"/>
      <c r="I25" s="188"/>
      <c r="J25" s="151"/>
      <c r="K25" s="151"/>
      <c r="L25" s="151"/>
      <c r="M25" s="155"/>
      <c r="N25" s="224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</row>
    <row r="26" spans="1:27" s="9" customFormat="1" ht="9" customHeight="1">
      <c r="A26" s="250" t="s">
        <v>14</v>
      </c>
      <c r="B26" s="188">
        <v>1</v>
      </c>
      <c r="C26" s="253">
        <v>1</v>
      </c>
      <c r="D26" s="188">
        <v>2</v>
      </c>
      <c r="E26" s="188"/>
      <c r="F26" s="188">
        <v>6754</v>
      </c>
      <c r="G26" s="188">
        <v>11233</v>
      </c>
      <c r="H26" s="188">
        <v>17987</v>
      </c>
      <c r="I26" s="188">
        <v>3223</v>
      </c>
      <c r="J26" s="188">
        <v>21210</v>
      </c>
      <c r="K26" s="188"/>
      <c r="L26" s="188">
        <v>24888.057967122353</v>
      </c>
      <c r="M26" s="154"/>
      <c r="N26" s="224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</row>
    <row r="27" spans="1:27" s="9" customFormat="1" ht="9" customHeight="1">
      <c r="A27" s="250" t="s">
        <v>15</v>
      </c>
      <c r="B27" s="188">
        <v>1</v>
      </c>
      <c r="C27" s="253" t="s">
        <v>82</v>
      </c>
      <c r="D27" s="188">
        <v>1</v>
      </c>
      <c r="E27" s="188"/>
      <c r="F27" s="188">
        <v>3180</v>
      </c>
      <c r="G27" s="188">
        <v>6041</v>
      </c>
      <c r="H27" s="188">
        <v>9221</v>
      </c>
      <c r="I27" s="188" t="s">
        <v>82</v>
      </c>
      <c r="J27" s="188">
        <v>9221</v>
      </c>
      <c r="K27" s="188"/>
      <c r="L27" s="188">
        <v>6327.629927644389</v>
      </c>
      <c r="M27" s="154"/>
      <c r="N27" s="224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</row>
    <row r="28" spans="1:29" s="9" customFormat="1" ht="9" customHeight="1">
      <c r="A28" s="250" t="s">
        <v>16</v>
      </c>
      <c r="B28" s="253">
        <v>1</v>
      </c>
      <c r="C28" s="253" t="s">
        <v>82</v>
      </c>
      <c r="D28" s="188">
        <v>1</v>
      </c>
      <c r="E28" s="188"/>
      <c r="F28" s="188">
        <v>8375</v>
      </c>
      <c r="G28" s="188">
        <v>11107</v>
      </c>
      <c r="H28" s="188">
        <v>19482</v>
      </c>
      <c r="I28" s="188" t="s">
        <v>82</v>
      </c>
      <c r="J28" s="188">
        <v>19482</v>
      </c>
      <c r="K28" s="188"/>
      <c r="L28" s="188">
        <v>16996.596549035</v>
      </c>
      <c r="M28" s="154"/>
      <c r="N28" s="22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0"/>
      <c r="AC28" s="10"/>
    </row>
    <row r="29" spans="1:27" s="10" customFormat="1" ht="9" customHeight="1">
      <c r="A29" s="249" t="s">
        <v>17</v>
      </c>
      <c r="B29" s="151">
        <v>3</v>
      </c>
      <c r="C29" s="254">
        <v>1</v>
      </c>
      <c r="D29" s="151">
        <v>4</v>
      </c>
      <c r="E29" s="151"/>
      <c r="F29" s="151">
        <v>18309</v>
      </c>
      <c r="G29" s="151">
        <v>28381</v>
      </c>
      <c r="H29" s="151">
        <v>46690</v>
      </c>
      <c r="I29" s="151">
        <v>3223</v>
      </c>
      <c r="J29" s="151">
        <v>49913</v>
      </c>
      <c r="K29" s="151"/>
      <c r="L29" s="151">
        <v>48212.28444380174</v>
      </c>
      <c r="M29" s="155"/>
      <c r="N29" s="224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</row>
    <row r="30" spans="1:27" s="10" customFormat="1" ht="9" customHeight="1">
      <c r="A30" s="249"/>
      <c r="B30" s="151"/>
      <c r="C30" s="254"/>
      <c r="D30" s="151"/>
      <c r="E30" s="151"/>
      <c r="F30" s="151"/>
      <c r="G30" s="151"/>
      <c r="H30" s="151"/>
      <c r="I30" s="151"/>
      <c r="J30" s="151"/>
      <c r="K30" s="151"/>
      <c r="L30" s="151"/>
      <c r="M30" s="155"/>
      <c r="N30" s="224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1:27" s="9" customFormat="1" ht="9" customHeight="1">
      <c r="A31" s="250" t="s">
        <v>18</v>
      </c>
      <c r="B31" s="188">
        <v>2</v>
      </c>
      <c r="C31" s="253" t="s">
        <v>82</v>
      </c>
      <c r="D31" s="188">
        <v>2</v>
      </c>
      <c r="E31" s="188"/>
      <c r="F31" s="188">
        <v>17885</v>
      </c>
      <c r="G31" s="188">
        <v>28990</v>
      </c>
      <c r="H31" s="188">
        <v>46875</v>
      </c>
      <c r="I31" s="188" t="s">
        <v>82</v>
      </c>
      <c r="J31" s="188">
        <v>46875</v>
      </c>
      <c r="K31" s="188"/>
      <c r="L31" s="188">
        <v>59413.20167125452</v>
      </c>
      <c r="M31" s="154"/>
      <c r="N31" s="22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</row>
    <row r="32" spans="1:27" s="9" customFormat="1" ht="9" customHeight="1">
      <c r="A32" s="250" t="s">
        <v>19</v>
      </c>
      <c r="B32" s="188">
        <v>4</v>
      </c>
      <c r="C32" s="253" t="s">
        <v>82</v>
      </c>
      <c r="D32" s="188">
        <v>4</v>
      </c>
      <c r="E32" s="188"/>
      <c r="F32" s="188">
        <v>72924</v>
      </c>
      <c r="G32" s="188">
        <v>77724</v>
      </c>
      <c r="H32" s="188">
        <v>150648</v>
      </c>
      <c r="I32" s="188" t="s">
        <v>82</v>
      </c>
      <c r="J32" s="188">
        <v>150648</v>
      </c>
      <c r="K32" s="188"/>
      <c r="L32" s="188">
        <v>270627.03032118455</v>
      </c>
      <c r="M32" s="154"/>
      <c r="N32" s="22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</row>
    <row r="33" spans="1:27" s="9" customFormat="1" ht="9" customHeight="1">
      <c r="A33" s="250" t="s">
        <v>20</v>
      </c>
      <c r="B33" s="188">
        <v>1</v>
      </c>
      <c r="C33" s="253">
        <v>1</v>
      </c>
      <c r="D33" s="188">
        <v>2</v>
      </c>
      <c r="E33" s="188"/>
      <c r="F33" s="188">
        <v>2633</v>
      </c>
      <c r="G33" s="188">
        <v>2787</v>
      </c>
      <c r="H33" s="188">
        <v>5420</v>
      </c>
      <c r="I33" s="188">
        <v>4980</v>
      </c>
      <c r="J33" s="188">
        <v>10400</v>
      </c>
      <c r="K33" s="188"/>
      <c r="L33" s="188">
        <v>5194.523491042055</v>
      </c>
      <c r="M33" s="154"/>
      <c r="N33" s="22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6"/>
      <c r="AA33" s="156"/>
    </row>
    <row r="34" spans="1:27" s="9" customFormat="1" ht="9" customHeight="1">
      <c r="A34" s="250" t="s">
        <v>21</v>
      </c>
      <c r="B34" s="253">
        <v>1</v>
      </c>
      <c r="C34" s="253" t="s">
        <v>82</v>
      </c>
      <c r="D34" s="188">
        <v>1</v>
      </c>
      <c r="E34" s="188"/>
      <c r="F34" s="188">
        <v>6087</v>
      </c>
      <c r="G34" s="188">
        <v>10298</v>
      </c>
      <c r="H34" s="188">
        <v>16385</v>
      </c>
      <c r="I34" s="188" t="s">
        <v>82</v>
      </c>
      <c r="J34" s="188">
        <v>16385</v>
      </c>
      <c r="K34" s="188"/>
      <c r="L34" s="188">
        <v>23922.283565825015</v>
      </c>
      <c r="M34" s="154"/>
      <c r="N34" s="22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</row>
    <row r="35" spans="1:27" s="9" customFormat="1" ht="9" customHeight="1">
      <c r="A35" s="250" t="s">
        <v>22</v>
      </c>
      <c r="B35" s="188">
        <v>4</v>
      </c>
      <c r="C35" s="253" t="s">
        <v>82</v>
      </c>
      <c r="D35" s="188">
        <v>4</v>
      </c>
      <c r="E35" s="188"/>
      <c r="F35" s="188">
        <v>76758</v>
      </c>
      <c r="G35" s="188">
        <v>106086</v>
      </c>
      <c r="H35" s="188">
        <v>182844</v>
      </c>
      <c r="I35" s="188" t="s">
        <v>82</v>
      </c>
      <c r="J35" s="188">
        <v>182844</v>
      </c>
      <c r="K35" s="188"/>
      <c r="L35" s="188">
        <v>183610.75676429423</v>
      </c>
      <c r="M35" s="154"/>
      <c r="N35" s="22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</row>
    <row r="36" spans="1:27" s="9" customFormat="1" ht="9" customHeight="1">
      <c r="A36" s="250" t="s">
        <v>23</v>
      </c>
      <c r="B36" s="188">
        <v>2</v>
      </c>
      <c r="C36" s="253" t="s">
        <v>82</v>
      </c>
      <c r="D36" s="188">
        <v>2</v>
      </c>
      <c r="E36" s="188"/>
      <c r="F36" s="188">
        <v>11324</v>
      </c>
      <c r="G36" s="188">
        <v>14459</v>
      </c>
      <c r="H36" s="188">
        <v>25783</v>
      </c>
      <c r="I36" s="188">
        <v>1549</v>
      </c>
      <c r="J36" s="188">
        <v>27332</v>
      </c>
      <c r="K36" s="188"/>
      <c r="L36" s="188">
        <v>44466.93901160479</v>
      </c>
      <c r="M36" s="154"/>
      <c r="N36" s="22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</row>
    <row r="37" spans="1:29" s="9" customFormat="1" ht="9" customHeight="1">
      <c r="A37" s="250" t="s">
        <v>24</v>
      </c>
      <c r="B37" s="188" t="s">
        <v>185</v>
      </c>
      <c r="C37" s="253">
        <v>1</v>
      </c>
      <c r="D37" s="188">
        <v>1</v>
      </c>
      <c r="E37" s="188"/>
      <c r="F37" s="188" t="s">
        <v>82</v>
      </c>
      <c r="G37" s="188" t="s">
        <v>82</v>
      </c>
      <c r="H37" s="188" t="s">
        <v>82</v>
      </c>
      <c r="I37" s="188">
        <v>16820</v>
      </c>
      <c r="J37" s="188">
        <v>16820</v>
      </c>
      <c r="K37" s="188"/>
      <c r="L37" s="188" t="s">
        <v>82</v>
      </c>
      <c r="M37" s="154"/>
      <c r="N37" s="22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0"/>
      <c r="AC37" s="10"/>
    </row>
    <row r="38" spans="1:27" s="10" customFormat="1" ht="9" customHeight="1">
      <c r="A38" s="249" t="s">
        <v>25</v>
      </c>
      <c r="B38" s="151">
        <v>14</v>
      </c>
      <c r="C38" s="254">
        <v>2</v>
      </c>
      <c r="D38" s="151">
        <v>16</v>
      </c>
      <c r="E38" s="151"/>
      <c r="F38" s="151">
        <v>187611</v>
      </c>
      <c r="G38" s="151">
        <v>240344</v>
      </c>
      <c r="H38" s="151">
        <v>427955</v>
      </c>
      <c r="I38" s="151">
        <v>23349</v>
      </c>
      <c r="J38" s="151">
        <v>451304</v>
      </c>
      <c r="K38" s="151"/>
      <c r="L38" s="151">
        <v>587234.7348252052</v>
      </c>
      <c r="M38" s="155"/>
      <c r="N38" s="224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s="10" customFormat="1" ht="9" customHeight="1">
      <c r="A39" s="249"/>
      <c r="B39" s="151"/>
      <c r="C39" s="254"/>
      <c r="D39" s="151"/>
      <c r="E39" s="151"/>
      <c r="F39" s="151"/>
      <c r="G39" s="151"/>
      <c r="H39" s="151"/>
      <c r="I39" s="151"/>
      <c r="J39" s="151"/>
      <c r="K39" s="151"/>
      <c r="L39" s="151"/>
      <c r="M39" s="155"/>
      <c r="N39" s="224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:27" s="9" customFormat="1" ht="9" customHeight="1">
      <c r="A40" s="250" t="s">
        <v>26</v>
      </c>
      <c r="B40" s="253">
        <v>3</v>
      </c>
      <c r="C40" s="253">
        <v>1</v>
      </c>
      <c r="D40" s="188">
        <v>4</v>
      </c>
      <c r="E40" s="188"/>
      <c r="F40" s="188">
        <v>13719</v>
      </c>
      <c r="G40" s="188">
        <v>19973</v>
      </c>
      <c r="H40" s="188">
        <v>33692</v>
      </c>
      <c r="I40" s="188">
        <v>9425</v>
      </c>
      <c r="J40" s="188">
        <v>43117</v>
      </c>
      <c r="K40" s="188"/>
      <c r="L40" s="188">
        <v>48247.403512939825</v>
      </c>
      <c r="M40" s="154"/>
      <c r="N40" s="209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</row>
    <row r="41" spans="1:27" s="9" customFormat="1" ht="9" customHeight="1">
      <c r="A41" s="250" t="s">
        <v>27</v>
      </c>
      <c r="B41" s="188">
        <v>13</v>
      </c>
      <c r="C41" s="253">
        <v>9</v>
      </c>
      <c r="D41" s="188">
        <v>22</v>
      </c>
      <c r="E41" s="188"/>
      <c r="F41" s="188">
        <v>3292092</v>
      </c>
      <c r="G41" s="188">
        <v>833866</v>
      </c>
      <c r="H41" s="188">
        <v>4125958</v>
      </c>
      <c r="I41" s="188">
        <v>46386</v>
      </c>
      <c r="J41" s="188">
        <v>4172344</v>
      </c>
      <c r="K41" s="188"/>
      <c r="L41" s="188">
        <v>18295196.43438157</v>
      </c>
      <c r="M41" s="154"/>
      <c r="N41" s="209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</row>
    <row r="42" spans="1:27" s="9" customFormat="1" ht="9" customHeight="1">
      <c r="A42" s="250" t="s">
        <v>28</v>
      </c>
      <c r="B42" s="188">
        <v>1</v>
      </c>
      <c r="C42" s="253" t="s">
        <v>82</v>
      </c>
      <c r="D42" s="188">
        <v>1</v>
      </c>
      <c r="E42" s="188"/>
      <c r="F42" s="188">
        <v>6319</v>
      </c>
      <c r="G42" s="188">
        <v>4473</v>
      </c>
      <c r="H42" s="188">
        <v>10792</v>
      </c>
      <c r="I42" s="188" t="s">
        <v>82</v>
      </c>
      <c r="J42" s="188">
        <v>10792</v>
      </c>
      <c r="K42" s="188"/>
      <c r="L42" s="188">
        <v>12700.708062408652</v>
      </c>
      <c r="M42" s="154"/>
      <c r="N42" s="209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</row>
    <row r="43" spans="1:27" s="9" customFormat="1" ht="9" customHeight="1">
      <c r="A43" s="250" t="s">
        <v>29</v>
      </c>
      <c r="B43" s="188">
        <v>2</v>
      </c>
      <c r="C43" s="253" t="s">
        <v>82</v>
      </c>
      <c r="D43" s="188">
        <v>2</v>
      </c>
      <c r="E43" s="188"/>
      <c r="F43" s="188">
        <v>98528</v>
      </c>
      <c r="G43" s="188">
        <v>57861</v>
      </c>
      <c r="H43" s="188">
        <v>156389</v>
      </c>
      <c r="I43" s="188" t="s">
        <v>82</v>
      </c>
      <c r="J43" s="188">
        <v>156389</v>
      </c>
      <c r="K43" s="188"/>
      <c r="L43" s="188">
        <v>284437.0878028374</v>
      </c>
      <c r="M43" s="154"/>
      <c r="N43" s="209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6"/>
      <c r="AA43" s="156"/>
    </row>
    <row r="44" spans="1:27" s="9" customFormat="1" ht="9" customHeight="1">
      <c r="A44" s="250" t="s">
        <v>30</v>
      </c>
      <c r="B44" s="253">
        <v>2</v>
      </c>
      <c r="C44" s="253" t="s">
        <v>82</v>
      </c>
      <c r="D44" s="188">
        <v>2</v>
      </c>
      <c r="E44" s="188"/>
      <c r="F44" s="188">
        <v>8751</v>
      </c>
      <c r="G44" s="188">
        <v>9243</v>
      </c>
      <c r="H44" s="188">
        <v>17994</v>
      </c>
      <c r="I44" s="188" t="s">
        <v>82</v>
      </c>
      <c r="J44" s="188">
        <v>17994</v>
      </c>
      <c r="K44" s="188"/>
      <c r="L44" s="188">
        <v>34604.67806659195</v>
      </c>
      <c r="M44" s="154"/>
      <c r="N44" s="209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</row>
    <row r="45" spans="1:27" s="9" customFormat="1" ht="9" customHeight="1">
      <c r="A45" s="250" t="s">
        <v>31</v>
      </c>
      <c r="B45" s="188">
        <v>2</v>
      </c>
      <c r="C45" s="253" t="s">
        <v>82</v>
      </c>
      <c r="D45" s="188">
        <v>2</v>
      </c>
      <c r="E45" s="188"/>
      <c r="F45" s="188">
        <v>6663</v>
      </c>
      <c r="G45" s="188">
        <v>6713</v>
      </c>
      <c r="H45" s="188">
        <v>13376</v>
      </c>
      <c r="I45" s="188" t="s">
        <v>82</v>
      </c>
      <c r="J45" s="188">
        <v>13376</v>
      </c>
      <c r="K45" s="188"/>
      <c r="L45" s="188">
        <v>25953.508549943963</v>
      </c>
      <c r="M45" s="154"/>
      <c r="N45" s="209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</row>
    <row r="46" spans="1:27" s="9" customFormat="1" ht="9" customHeight="1">
      <c r="A46" s="250" t="s">
        <v>32</v>
      </c>
      <c r="B46" s="253" t="s">
        <v>82</v>
      </c>
      <c r="C46" s="253">
        <v>1</v>
      </c>
      <c r="D46" s="188">
        <v>1</v>
      </c>
      <c r="E46" s="188"/>
      <c r="F46" s="188" t="s">
        <v>82</v>
      </c>
      <c r="G46" s="188" t="s">
        <v>82</v>
      </c>
      <c r="H46" s="188" t="s">
        <v>82</v>
      </c>
      <c r="I46" s="188">
        <v>2258</v>
      </c>
      <c r="J46" s="188">
        <v>2258</v>
      </c>
      <c r="K46" s="188"/>
      <c r="L46" s="188" t="s">
        <v>82</v>
      </c>
      <c r="M46" s="154"/>
      <c r="N46" s="209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</row>
    <row r="47" spans="1:27" s="9" customFormat="1" ht="9" customHeight="1">
      <c r="A47" s="250" t="s">
        <v>33</v>
      </c>
      <c r="B47" s="188">
        <v>1</v>
      </c>
      <c r="C47" s="253" t="s">
        <v>82</v>
      </c>
      <c r="D47" s="188">
        <v>1</v>
      </c>
      <c r="E47" s="188"/>
      <c r="F47" s="188">
        <v>19671</v>
      </c>
      <c r="G47" s="188">
        <v>14212</v>
      </c>
      <c r="H47" s="188">
        <v>33883</v>
      </c>
      <c r="I47" s="188" t="s">
        <v>82</v>
      </c>
      <c r="J47" s="188">
        <v>33883</v>
      </c>
      <c r="K47" s="188"/>
      <c r="L47" s="188">
        <v>39997.52100688437</v>
      </c>
      <c r="M47" s="154"/>
      <c r="N47" s="209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</row>
    <row r="48" spans="1:27" s="9" customFormat="1" ht="9" customHeight="1">
      <c r="A48" s="250" t="s">
        <v>34</v>
      </c>
      <c r="B48" s="188">
        <v>2</v>
      </c>
      <c r="C48" s="253">
        <v>1</v>
      </c>
      <c r="D48" s="188">
        <v>3</v>
      </c>
      <c r="E48" s="188"/>
      <c r="F48" s="188">
        <v>48866</v>
      </c>
      <c r="G48" s="188">
        <v>24210</v>
      </c>
      <c r="H48" s="188">
        <v>73076</v>
      </c>
      <c r="I48" s="188">
        <v>41914</v>
      </c>
      <c r="J48" s="188">
        <v>114990</v>
      </c>
      <c r="K48" s="188"/>
      <c r="L48" s="188">
        <v>196020.18313561642</v>
      </c>
      <c r="M48" s="154"/>
      <c r="N48" s="209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</row>
    <row r="49" spans="1:27" s="10" customFormat="1" ht="9" customHeight="1">
      <c r="A49" s="249" t="s">
        <v>35</v>
      </c>
      <c r="B49" s="254">
        <v>26</v>
      </c>
      <c r="C49" s="254">
        <v>12</v>
      </c>
      <c r="D49" s="151">
        <v>38</v>
      </c>
      <c r="E49" s="151"/>
      <c r="F49" s="151">
        <v>3494609</v>
      </c>
      <c r="G49" s="151">
        <v>970551</v>
      </c>
      <c r="H49" s="151">
        <v>4465160</v>
      </c>
      <c r="I49" s="151">
        <v>99983</v>
      </c>
      <c r="J49" s="151">
        <v>4565143</v>
      </c>
      <c r="K49" s="151"/>
      <c r="L49" s="151">
        <v>18937157.52451879</v>
      </c>
      <c r="M49" s="155"/>
      <c r="N49" s="209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</row>
    <row r="50" spans="1:27" s="10" customFormat="1" ht="9" customHeight="1">
      <c r="A50" s="249"/>
      <c r="B50" s="254"/>
      <c r="C50" s="254"/>
      <c r="D50" s="151"/>
      <c r="E50" s="151"/>
      <c r="F50" s="151"/>
      <c r="G50" s="151"/>
      <c r="H50" s="151"/>
      <c r="I50" s="151"/>
      <c r="J50" s="151"/>
      <c r="K50" s="151"/>
      <c r="L50" s="151"/>
      <c r="M50" s="155"/>
      <c r="N50" s="209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</row>
    <row r="51" spans="1:27" s="9" customFormat="1" ht="9" customHeight="1">
      <c r="A51" s="250" t="s">
        <v>36</v>
      </c>
      <c r="B51" s="188">
        <v>2</v>
      </c>
      <c r="C51" s="253" t="s">
        <v>82</v>
      </c>
      <c r="D51" s="188">
        <v>2</v>
      </c>
      <c r="E51" s="188"/>
      <c r="F51" s="188">
        <v>4831</v>
      </c>
      <c r="G51" s="188">
        <v>11294</v>
      </c>
      <c r="H51" s="188">
        <v>16125</v>
      </c>
      <c r="I51" s="188" t="s">
        <v>82</v>
      </c>
      <c r="J51" s="188">
        <v>16125</v>
      </c>
      <c r="K51" s="188"/>
      <c r="L51" s="188">
        <v>17133.974084192803</v>
      </c>
      <c r="M51" s="154"/>
      <c r="N51" s="209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</row>
    <row r="52" spans="1:27" s="9" customFormat="1" ht="9" customHeight="1">
      <c r="A52" s="250" t="s">
        <v>37</v>
      </c>
      <c r="B52" s="188">
        <v>1</v>
      </c>
      <c r="C52" s="253" t="s">
        <v>82</v>
      </c>
      <c r="D52" s="188">
        <v>1</v>
      </c>
      <c r="E52" s="188"/>
      <c r="F52" s="188">
        <v>1843</v>
      </c>
      <c r="G52" s="188">
        <v>4081</v>
      </c>
      <c r="H52" s="188">
        <v>5924</v>
      </c>
      <c r="I52" s="188" t="s">
        <v>82</v>
      </c>
      <c r="J52" s="188">
        <v>5924</v>
      </c>
      <c r="K52" s="188"/>
      <c r="L52" s="188">
        <v>3620.3628626173004</v>
      </c>
      <c r="M52" s="154"/>
      <c r="N52" s="209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</row>
    <row r="53" spans="1:27" s="9" customFormat="1" ht="9" customHeight="1">
      <c r="A53" s="250" t="s">
        <v>38</v>
      </c>
      <c r="B53" s="253" t="s">
        <v>82</v>
      </c>
      <c r="C53" s="253">
        <v>2</v>
      </c>
      <c r="D53" s="188">
        <v>2</v>
      </c>
      <c r="E53" s="188"/>
      <c r="F53" s="188" t="s">
        <v>82</v>
      </c>
      <c r="G53" s="188" t="s">
        <v>82</v>
      </c>
      <c r="H53" s="188" t="s">
        <v>82</v>
      </c>
      <c r="I53" s="188">
        <v>8651</v>
      </c>
      <c r="J53" s="188">
        <v>8651</v>
      </c>
      <c r="K53" s="188"/>
      <c r="L53" s="188" t="s">
        <v>82</v>
      </c>
      <c r="M53" s="154"/>
      <c r="N53" s="209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</row>
    <row r="54" spans="1:29" s="9" customFormat="1" ht="9" customHeight="1">
      <c r="A54" s="250" t="s">
        <v>39</v>
      </c>
      <c r="B54" s="188">
        <v>1</v>
      </c>
      <c r="C54" s="253" t="s">
        <v>82</v>
      </c>
      <c r="D54" s="188">
        <v>1</v>
      </c>
      <c r="E54" s="188"/>
      <c r="F54" s="188">
        <v>127072</v>
      </c>
      <c r="G54" s="188">
        <v>112592</v>
      </c>
      <c r="H54" s="188">
        <v>239664</v>
      </c>
      <c r="I54" s="188" t="s">
        <v>82</v>
      </c>
      <c r="J54" s="188">
        <v>239664</v>
      </c>
      <c r="K54" s="188"/>
      <c r="L54" s="188">
        <v>494921.6793112531</v>
      </c>
      <c r="M54" s="154"/>
      <c r="N54" s="209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6"/>
      <c r="AA54" s="156"/>
      <c r="AB54" s="10"/>
      <c r="AC54" s="10"/>
    </row>
    <row r="55" spans="1:27" s="10" customFormat="1" ht="9" customHeight="1">
      <c r="A55" s="249" t="s">
        <v>40</v>
      </c>
      <c r="B55" s="254">
        <v>4</v>
      </c>
      <c r="C55" s="254">
        <v>2</v>
      </c>
      <c r="D55" s="151">
        <v>6</v>
      </c>
      <c r="E55" s="151"/>
      <c r="F55" s="151">
        <v>133746</v>
      </c>
      <c r="G55" s="151">
        <v>127967</v>
      </c>
      <c r="H55" s="151">
        <v>261713</v>
      </c>
      <c r="I55" s="151">
        <v>8651</v>
      </c>
      <c r="J55" s="151">
        <v>270364</v>
      </c>
      <c r="K55" s="151"/>
      <c r="L55" s="151">
        <v>515676.0162580632</v>
      </c>
      <c r="M55" s="155"/>
      <c r="N55" s="209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</row>
    <row r="56" spans="1:27" s="10" customFormat="1" ht="9" customHeight="1">
      <c r="A56" s="249"/>
      <c r="B56" s="254"/>
      <c r="C56" s="254"/>
      <c r="D56" s="151"/>
      <c r="E56" s="151"/>
      <c r="F56" s="151"/>
      <c r="G56" s="151"/>
      <c r="H56" s="151"/>
      <c r="I56" s="151"/>
      <c r="J56" s="151"/>
      <c r="K56" s="151"/>
      <c r="L56" s="151"/>
      <c r="M56" s="155"/>
      <c r="N56" s="209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</row>
    <row r="57" spans="1:27" s="9" customFormat="1" ht="9" customHeight="1">
      <c r="A57" s="250" t="s">
        <v>41</v>
      </c>
      <c r="B57" s="188">
        <v>3</v>
      </c>
      <c r="C57" s="253" t="s">
        <v>82</v>
      </c>
      <c r="D57" s="188">
        <v>3</v>
      </c>
      <c r="E57" s="188"/>
      <c r="F57" s="188">
        <v>80915</v>
      </c>
      <c r="G57" s="188">
        <v>53521</v>
      </c>
      <c r="H57" s="188">
        <v>134436</v>
      </c>
      <c r="I57" s="188" t="s">
        <v>82</v>
      </c>
      <c r="J57" s="188">
        <v>134436</v>
      </c>
      <c r="K57" s="188"/>
      <c r="L57" s="188">
        <v>394544.1493180187</v>
      </c>
      <c r="M57" s="154"/>
      <c r="N57" s="209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</row>
    <row r="58" spans="1:27" s="9" customFormat="1" ht="9" customHeight="1">
      <c r="A58" s="250" t="s">
        <v>42</v>
      </c>
      <c r="B58" s="188">
        <v>1</v>
      </c>
      <c r="C58" s="253" t="s">
        <v>82</v>
      </c>
      <c r="D58" s="188">
        <v>1</v>
      </c>
      <c r="E58" s="188"/>
      <c r="F58" s="188">
        <v>6569</v>
      </c>
      <c r="G58" s="188">
        <v>5914</v>
      </c>
      <c r="H58" s="188">
        <v>12483</v>
      </c>
      <c r="I58" s="188" t="s">
        <v>82</v>
      </c>
      <c r="J58" s="188">
        <v>12483</v>
      </c>
      <c r="K58" s="188"/>
      <c r="L58" s="188">
        <v>13280.172703187056</v>
      </c>
      <c r="M58" s="154"/>
      <c r="N58" s="209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</row>
    <row r="59" spans="1:27" s="10" customFormat="1" ht="9" customHeight="1">
      <c r="A59" s="249" t="s">
        <v>43</v>
      </c>
      <c r="B59" s="151">
        <v>4</v>
      </c>
      <c r="C59" s="253" t="s">
        <v>82</v>
      </c>
      <c r="D59" s="151">
        <v>4</v>
      </c>
      <c r="E59" s="151"/>
      <c r="F59" s="151">
        <v>87484</v>
      </c>
      <c r="G59" s="151">
        <v>59435</v>
      </c>
      <c r="H59" s="151">
        <v>146919</v>
      </c>
      <c r="I59" s="188" t="s">
        <v>82</v>
      </c>
      <c r="J59" s="151">
        <v>146919</v>
      </c>
      <c r="K59" s="151"/>
      <c r="L59" s="151">
        <v>407824.32202120573</v>
      </c>
      <c r="M59" s="155"/>
      <c r="N59" s="209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</row>
    <row r="60" spans="1:27" s="10" customFormat="1" ht="9" customHeight="1">
      <c r="A60" s="249"/>
      <c r="B60" s="151"/>
      <c r="C60" s="253"/>
      <c r="D60" s="151"/>
      <c r="E60" s="151"/>
      <c r="F60" s="151"/>
      <c r="G60" s="151"/>
      <c r="H60" s="151"/>
      <c r="I60" s="188"/>
      <c r="J60" s="151"/>
      <c r="K60" s="151"/>
      <c r="L60" s="151"/>
      <c r="M60" s="155"/>
      <c r="N60" s="209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</row>
    <row r="61" spans="1:27" s="9" customFormat="1" ht="9" customHeight="1">
      <c r="A61" s="250" t="s">
        <v>44</v>
      </c>
      <c r="B61" s="253">
        <v>1</v>
      </c>
      <c r="C61" s="253" t="s">
        <v>82</v>
      </c>
      <c r="D61" s="188">
        <v>1</v>
      </c>
      <c r="E61" s="188"/>
      <c r="F61" s="188">
        <v>1946</v>
      </c>
      <c r="G61" s="188">
        <v>5002</v>
      </c>
      <c r="H61" s="188">
        <v>6948</v>
      </c>
      <c r="I61" s="188" t="s">
        <v>82</v>
      </c>
      <c r="J61" s="188">
        <v>6948</v>
      </c>
      <c r="K61" s="188"/>
      <c r="L61" s="188">
        <v>3796.9911221059047</v>
      </c>
      <c r="M61" s="154"/>
      <c r="N61" s="209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</row>
    <row r="62" spans="1:27" s="9" customFormat="1" ht="9" customHeight="1">
      <c r="A62" s="250" t="s">
        <v>45</v>
      </c>
      <c r="B62" s="188">
        <v>2</v>
      </c>
      <c r="C62" s="253" t="s">
        <v>82</v>
      </c>
      <c r="D62" s="188">
        <v>2</v>
      </c>
      <c r="E62" s="188"/>
      <c r="F62" s="188">
        <v>23810</v>
      </c>
      <c r="G62" s="188">
        <v>21344</v>
      </c>
      <c r="H62" s="188">
        <v>45154</v>
      </c>
      <c r="I62" s="188" t="s">
        <v>82</v>
      </c>
      <c r="J62" s="188">
        <v>45154</v>
      </c>
      <c r="K62" s="188"/>
      <c r="L62" s="188">
        <v>47820.81011429191</v>
      </c>
      <c r="M62" s="154"/>
      <c r="N62" s="209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</row>
    <row r="63" spans="1:27" s="9" customFormat="1" ht="9" customHeight="1">
      <c r="A63" s="250" t="s">
        <v>46</v>
      </c>
      <c r="B63" s="188">
        <v>22</v>
      </c>
      <c r="C63" s="253">
        <v>12</v>
      </c>
      <c r="D63" s="188">
        <v>34</v>
      </c>
      <c r="E63" s="188"/>
      <c r="F63" s="188">
        <v>690048</v>
      </c>
      <c r="G63" s="188">
        <v>512468</v>
      </c>
      <c r="H63" s="188">
        <v>1202516</v>
      </c>
      <c r="I63" s="188">
        <v>70507</v>
      </c>
      <c r="J63" s="188">
        <v>1273023</v>
      </c>
      <c r="K63" s="188"/>
      <c r="L63" s="188">
        <v>3541701.82877388</v>
      </c>
      <c r="M63" s="154"/>
      <c r="N63" s="209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</row>
    <row r="64" spans="1:29" s="9" customFormat="1" ht="9" customHeight="1">
      <c r="A64" s="250" t="s">
        <v>47</v>
      </c>
      <c r="B64" s="188">
        <v>4</v>
      </c>
      <c r="C64" s="253">
        <v>1</v>
      </c>
      <c r="D64" s="188">
        <v>5</v>
      </c>
      <c r="E64" s="188"/>
      <c r="F64" s="188">
        <v>29578</v>
      </c>
      <c r="G64" s="188">
        <v>44730</v>
      </c>
      <c r="H64" s="188">
        <v>74308</v>
      </c>
      <c r="I64" s="188">
        <v>11867</v>
      </c>
      <c r="J64" s="188">
        <v>86175</v>
      </c>
      <c r="K64" s="188"/>
      <c r="L64" s="188">
        <v>82637.23550951056</v>
      </c>
      <c r="M64" s="154"/>
      <c r="N64" s="209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6"/>
      <c r="AA64" s="156"/>
      <c r="AB64" s="10"/>
      <c r="AC64" s="10"/>
    </row>
    <row r="65" spans="1:27" s="10" customFormat="1" ht="9" customHeight="1">
      <c r="A65" s="249" t="s">
        <v>48</v>
      </c>
      <c r="B65" s="151">
        <v>29</v>
      </c>
      <c r="C65" s="254">
        <v>13</v>
      </c>
      <c r="D65" s="151">
        <v>42</v>
      </c>
      <c r="E65" s="151"/>
      <c r="F65" s="151">
        <v>745382</v>
      </c>
      <c r="G65" s="151">
        <v>583544</v>
      </c>
      <c r="H65" s="151">
        <v>1328926</v>
      </c>
      <c r="I65" s="151">
        <v>82374</v>
      </c>
      <c r="J65" s="151">
        <v>1411300</v>
      </c>
      <c r="K65" s="151"/>
      <c r="L65" s="151">
        <v>3675956.865519788</v>
      </c>
      <c r="M65" s="155"/>
      <c r="N65" s="209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</row>
    <row r="66" spans="1:27" s="10" customFormat="1" ht="9" customHeight="1">
      <c r="A66" s="249"/>
      <c r="B66" s="151"/>
      <c r="C66" s="254"/>
      <c r="D66" s="151"/>
      <c r="E66" s="151"/>
      <c r="F66" s="151"/>
      <c r="G66" s="151"/>
      <c r="H66" s="151"/>
      <c r="I66" s="151"/>
      <c r="J66" s="151"/>
      <c r="K66" s="151"/>
      <c r="L66" s="151"/>
      <c r="M66" s="155"/>
      <c r="N66" s="209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</row>
    <row r="67" spans="1:27" s="9" customFormat="1" ht="9" customHeight="1">
      <c r="A67" s="250" t="s">
        <v>49</v>
      </c>
      <c r="B67" s="253">
        <v>2</v>
      </c>
      <c r="C67" s="253" t="s">
        <v>82</v>
      </c>
      <c r="D67" s="188">
        <v>2</v>
      </c>
      <c r="E67" s="188"/>
      <c r="F67" s="188">
        <v>8176</v>
      </c>
      <c r="G67" s="188">
        <v>16500</v>
      </c>
      <c r="H67" s="188">
        <v>24676</v>
      </c>
      <c r="I67" s="188" t="s">
        <v>82</v>
      </c>
      <c r="J67" s="188">
        <v>24676</v>
      </c>
      <c r="K67" s="188"/>
      <c r="L67" s="188">
        <v>27470.342462569788</v>
      </c>
      <c r="M67" s="154"/>
      <c r="N67" s="209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</row>
    <row r="68" spans="1:27" s="9" customFormat="1" ht="9" customHeight="1">
      <c r="A68" s="250" t="s">
        <v>50</v>
      </c>
      <c r="B68" s="188">
        <v>2</v>
      </c>
      <c r="C68" s="253" t="s">
        <v>82</v>
      </c>
      <c r="D68" s="188">
        <v>2</v>
      </c>
      <c r="E68" s="188"/>
      <c r="F68" s="188">
        <v>45659</v>
      </c>
      <c r="G68" s="188">
        <v>46528</v>
      </c>
      <c r="H68" s="188">
        <v>92187</v>
      </c>
      <c r="I68" s="188" t="s">
        <v>82</v>
      </c>
      <c r="J68" s="188">
        <v>92187</v>
      </c>
      <c r="K68" s="188"/>
      <c r="L68" s="188">
        <v>143816.71977565112</v>
      </c>
      <c r="M68" s="154"/>
      <c r="N68" s="209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</row>
    <row r="69" spans="1:27" s="9" customFormat="1" ht="9" customHeight="1">
      <c r="A69" s="250" t="s">
        <v>51</v>
      </c>
      <c r="B69" s="188">
        <v>1</v>
      </c>
      <c r="C69" s="253" t="s">
        <v>82</v>
      </c>
      <c r="D69" s="188">
        <v>1</v>
      </c>
      <c r="E69" s="188"/>
      <c r="F69" s="188">
        <v>3404</v>
      </c>
      <c r="G69" s="188">
        <v>6926</v>
      </c>
      <c r="H69" s="188">
        <v>10330</v>
      </c>
      <c r="I69" s="188" t="s">
        <v>82</v>
      </c>
      <c r="J69" s="188">
        <v>10330</v>
      </c>
      <c r="K69" s="188"/>
      <c r="L69" s="188">
        <v>6315.234962066241</v>
      </c>
      <c r="M69" s="154"/>
      <c r="N69" s="209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</row>
    <row r="70" spans="1:29" s="9" customFormat="1" ht="9" customHeight="1">
      <c r="A70" s="250" t="s">
        <v>52</v>
      </c>
      <c r="B70" s="188">
        <v>1</v>
      </c>
      <c r="C70" s="253" t="s">
        <v>82</v>
      </c>
      <c r="D70" s="188">
        <v>1</v>
      </c>
      <c r="E70" s="188"/>
      <c r="F70" s="188">
        <v>1583</v>
      </c>
      <c r="G70" s="188">
        <v>3703</v>
      </c>
      <c r="H70" s="188">
        <v>5286</v>
      </c>
      <c r="I70" s="188" t="s">
        <v>82</v>
      </c>
      <c r="J70" s="188">
        <v>5286</v>
      </c>
      <c r="K70" s="188"/>
      <c r="L70" s="188">
        <v>3038.8323942425386</v>
      </c>
      <c r="M70" s="154"/>
      <c r="N70" s="209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0"/>
      <c r="AC70" s="10"/>
    </row>
    <row r="71" spans="1:27" s="10" customFormat="1" ht="9" customHeight="1">
      <c r="A71" s="249" t="s">
        <v>53</v>
      </c>
      <c r="B71" s="151">
        <v>6</v>
      </c>
      <c r="C71" s="253" t="s">
        <v>82</v>
      </c>
      <c r="D71" s="151">
        <v>6</v>
      </c>
      <c r="E71" s="151"/>
      <c r="F71" s="151">
        <v>58822</v>
      </c>
      <c r="G71" s="151">
        <v>73657</v>
      </c>
      <c r="H71" s="151">
        <v>132479</v>
      </c>
      <c r="I71" s="188" t="s">
        <v>82</v>
      </c>
      <c r="J71" s="151">
        <v>132479</v>
      </c>
      <c r="K71" s="151"/>
      <c r="L71" s="151">
        <v>180641.1295945297</v>
      </c>
      <c r="M71" s="155"/>
      <c r="N71" s="209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</row>
    <row r="72" spans="1:27" s="10" customFormat="1" ht="9" customHeight="1">
      <c r="A72" s="390"/>
      <c r="B72" s="391"/>
      <c r="C72" s="255"/>
      <c r="D72" s="391"/>
      <c r="E72" s="391"/>
      <c r="F72" s="391"/>
      <c r="G72" s="391"/>
      <c r="H72" s="391"/>
      <c r="I72" s="256"/>
      <c r="J72" s="391"/>
      <c r="K72" s="391"/>
      <c r="L72" s="391"/>
      <c r="M72" s="155"/>
      <c r="N72" s="209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</row>
    <row r="73" spans="1:29" s="2" customFormat="1" ht="12">
      <c r="A73" s="229" t="s">
        <v>196</v>
      </c>
      <c r="B73" s="188"/>
      <c r="C73" s="253"/>
      <c r="D73" s="188"/>
      <c r="E73" s="206"/>
      <c r="F73" s="206"/>
      <c r="G73" s="206"/>
      <c r="H73" s="206"/>
      <c r="I73" s="206"/>
      <c r="J73" s="206"/>
      <c r="K73" s="206"/>
      <c r="L73" s="206"/>
      <c r="M73" s="9"/>
      <c r="N73" s="209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9"/>
      <c r="AC73" s="9"/>
    </row>
    <row r="74" spans="1:29" s="2" customFormat="1" ht="12" customHeight="1">
      <c r="A74" s="115" t="s">
        <v>154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9"/>
      <c r="N74" s="209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9"/>
      <c r="AC74" s="9"/>
    </row>
    <row r="75" spans="1:29" s="2" customFormat="1" ht="9" customHeight="1">
      <c r="A75" s="3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9"/>
      <c r="N75" s="209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41"/>
      <c r="AC75" s="41"/>
    </row>
    <row r="76" spans="1:29" s="40" customFormat="1" ht="12" customHeight="1">
      <c r="A76" s="406" t="s">
        <v>84</v>
      </c>
      <c r="B76" s="409" t="s">
        <v>79</v>
      </c>
      <c r="C76" s="409"/>
      <c r="D76" s="409"/>
      <c r="E76" s="232"/>
      <c r="F76" s="410" t="s">
        <v>83</v>
      </c>
      <c r="G76" s="410"/>
      <c r="H76" s="410"/>
      <c r="I76" s="410"/>
      <c r="J76" s="410"/>
      <c r="K76" s="233"/>
      <c r="L76" s="411" t="s">
        <v>255</v>
      </c>
      <c r="M76" s="9"/>
      <c r="N76" s="209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41"/>
      <c r="AC76" s="41"/>
    </row>
    <row r="77" spans="1:29" s="40" customFormat="1" ht="12" customHeight="1">
      <c r="A77" s="407"/>
      <c r="B77" s="411" t="s">
        <v>192</v>
      </c>
      <c r="C77" s="411" t="s">
        <v>210</v>
      </c>
      <c r="D77" s="411" t="s">
        <v>211</v>
      </c>
      <c r="E77" s="235"/>
      <c r="F77" s="410" t="s">
        <v>193</v>
      </c>
      <c r="G77" s="410"/>
      <c r="H77" s="410"/>
      <c r="I77" s="411" t="s">
        <v>194</v>
      </c>
      <c r="J77" s="411" t="s">
        <v>213</v>
      </c>
      <c r="K77" s="236"/>
      <c r="L77" s="414"/>
      <c r="M77" s="9"/>
      <c r="N77" s="209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41"/>
      <c r="AC77" s="41"/>
    </row>
    <row r="78" spans="1:29" s="40" customFormat="1" ht="16.5" customHeight="1">
      <c r="A78" s="408"/>
      <c r="B78" s="412"/>
      <c r="C78" s="412"/>
      <c r="D78" s="412"/>
      <c r="E78" s="392"/>
      <c r="F78" s="393" t="s">
        <v>2</v>
      </c>
      <c r="G78" s="393" t="s">
        <v>3</v>
      </c>
      <c r="H78" s="393" t="s">
        <v>1</v>
      </c>
      <c r="I78" s="412"/>
      <c r="J78" s="412"/>
      <c r="K78" s="394"/>
      <c r="L78" s="412"/>
      <c r="M78" s="9"/>
      <c r="N78" s="209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9"/>
      <c r="AC78" s="9"/>
    </row>
    <row r="79" spans="1:14" ht="9" customHeight="1">
      <c r="A79" s="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9"/>
      <c r="N79" s="209"/>
    </row>
    <row r="80" spans="1:27" s="9" customFormat="1" ht="9" customHeight="1">
      <c r="A80" s="250" t="s">
        <v>54</v>
      </c>
      <c r="B80" s="188" t="s">
        <v>82</v>
      </c>
      <c r="C80" s="188">
        <v>1</v>
      </c>
      <c r="D80" s="188">
        <v>1</v>
      </c>
      <c r="E80" s="188"/>
      <c r="F80" s="188" t="s">
        <v>82</v>
      </c>
      <c r="G80" s="188" t="s">
        <v>82</v>
      </c>
      <c r="H80" s="188" t="s">
        <v>82</v>
      </c>
      <c r="I80" s="188">
        <v>5099</v>
      </c>
      <c r="J80" s="188">
        <v>5099</v>
      </c>
      <c r="K80" s="188"/>
      <c r="L80" s="188" t="s">
        <v>82</v>
      </c>
      <c r="M80" s="173"/>
      <c r="N80" s="209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205"/>
      <c r="AA80" s="205"/>
    </row>
    <row r="81" spans="1:29" s="9" customFormat="1" ht="9" customHeight="1">
      <c r="A81" s="250" t="s">
        <v>55</v>
      </c>
      <c r="B81" s="188">
        <v>2</v>
      </c>
      <c r="C81" s="188" t="s">
        <v>82</v>
      </c>
      <c r="D81" s="188">
        <v>2</v>
      </c>
      <c r="E81" s="188"/>
      <c r="F81" s="188">
        <v>3525</v>
      </c>
      <c r="G81" s="188">
        <v>9955</v>
      </c>
      <c r="H81" s="188">
        <v>13480</v>
      </c>
      <c r="I81" s="188" t="s">
        <v>82</v>
      </c>
      <c r="J81" s="188">
        <v>13480</v>
      </c>
      <c r="K81" s="188"/>
      <c r="L81" s="188">
        <v>6798.638619614</v>
      </c>
      <c r="M81" s="154"/>
      <c r="N81" s="209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0"/>
      <c r="AC81" s="10"/>
    </row>
    <row r="82" spans="1:27" s="10" customFormat="1" ht="9" customHeight="1">
      <c r="A82" s="249" t="s">
        <v>56</v>
      </c>
      <c r="B82" s="151">
        <v>2</v>
      </c>
      <c r="C82" s="151">
        <v>1</v>
      </c>
      <c r="D82" s="151">
        <v>3</v>
      </c>
      <c r="E82" s="151"/>
      <c r="F82" s="151">
        <v>3525</v>
      </c>
      <c r="G82" s="151">
        <v>9955</v>
      </c>
      <c r="H82" s="151">
        <v>13480</v>
      </c>
      <c r="I82" s="151">
        <v>5099</v>
      </c>
      <c r="J82" s="151">
        <v>18579</v>
      </c>
      <c r="K82" s="151"/>
      <c r="L82" s="151">
        <v>6798.638619614</v>
      </c>
      <c r="M82" s="155"/>
      <c r="N82" s="209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</row>
    <row r="83" spans="1:27" s="10" customFormat="1" ht="9" customHeight="1">
      <c r="A83" s="249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5"/>
      <c r="N83" s="209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</row>
    <row r="84" spans="1:27" s="9" customFormat="1" ht="9" customHeight="1">
      <c r="A84" s="250" t="s">
        <v>57</v>
      </c>
      <c r="B84" s="188" t="s">
        <v>82</v>
      </c>
      <c r="C84" s="188">
        <v>2</v>
      </c>
      <c r="D84" s="188">
        <v>2</v>
      </c>
      <c r="E84" s="188"/>
      <c r="F84" s="188" t="s">
        <v>82</v>
      </c>
      <c r="G84" s="188" t="s">
        <v>82</v>
      </c>
      <c r="H84" s="188" t="s">
        <v>82</v>
      </c>
      <c r="I84" s="188">
        <v>19241</v>
      </c>
      <c r="J84" s="188">
        <v>19241</v>
      </c>
      <c r="K84" s="188"/>
      <c r="L84" s="188" t="s">
        <v>82</v>
      </c>
      <c r="M84" s="154"/>
      <c r="N84" s="209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6"/>
      <c r="AA84" s="156"/>
    </row>
    <row r="85" spans="1:27" s="9" customFormat="1" ht="9" customHeight="1">
      <c r="A85" s="250" t="s">
        <v>58</v>
      </c>
      <c r="B85" s="188">
        <v>3</v>
      </c>
      <c r="C85" s="188" t="s">
        <v>82</v>
      </c>
      <c r="D85" s="188">
        <v>3</v>
      </c>
      <c r="E85" s="188"/>
      <c r="F85" s="188" t="s">
        <v>82</v>
      </c>
      <c r="G85" s="188" t="s">
        <v>82</v>
      </c>
      <c r="H85" s="188" t="s">
        <v>82</v>
      </c>
      <c r="I85" s="188" t="s">
        <v>82</v>
      </c>
      <c r="J85" s="188" t="s">
        <v>82</v>
      </c>
      <c r="K85" s="188"/>
      <c r="L85" s="188" t="s">
        <v>82</v>
      </c>
      <c r="M85" s="154"/>
      <c r="N85" s="209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</row>
    <row r="86" spans="1:27" s="9" customFormat="1" ht="9" customHeight="1">
      <c r="A86" s="250" t="s">
        <v>59</v>
      </c>
      <c r="B86" s="188">
        <v>7</v>
      </c>
      <c r="C86" s="188">
        <v>1</v>
      </c>
      <c r="D86" s="188">
        <v>8</v>
      </c>
      <c r="E86" s="188"/>
      <c r="F86" s="188">
        <v>308299</v>
      </c>
      <c r="G86" s="188">
        <v>311005</v>
      </c>
      <c r="H86" s="188">
        <v>619304</v>
      </c>
      <c r="I86" s="188">
        <v>3709</v>
      </c>
      <c r="J86" s="188">
        <v>623013</v>
      </c>
      <c r="K86" s="188"/>
      <c r="L86" s="188">
        <v>1724426.8619562355</v>
      </c>
      <c r="M86" s="154"/>
      <c r="N86" s="209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6"/>
      <c r="AA86" s="156"/>
    </row>
    <row r="87" spans="1:29" s="9" customFormat="1" ht="9" customHeight="1">
      <c r="A87" s="250" t="s">
        <v>60</v>
      </c>
      <c r="B87" s="188">
        <v>2</v>
      </c>
      <c r="C87" s="188">
        <v>1</v>
      </c>
      <c r="D87" s="188">
        <v>3</v>
      </c>
      <c r="E87" s="188"/>
      <c r="F87" s="188">
        <v>12582</v>
      </c>
      <c r="G87" s="188">
        <v>117158</v>
      </c>
      <c r="H87" s="188">
        <v>129740</v>
      </c>
      <c r="I87" s="188">
        <v>513</v>
      </c>
      <c r="J87" s="188">
        <v>130253</v>
      </c>
      <c r="K87" s="188"/>
      <c r="L87" s="188">
        <v>44790.24103043481</v>
      </c>
      <c r="M87" s="154"/>
      <c r="N87" s="209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0"/>
      <c r="AC87" s="10"/>
    </row>
    <row r="88" spans="1:27" s="10" customFormat="1" ht="9" customHeight="1">
      <c r="A88" s="249" t="s">
        <v>61</v>
      </c>
      <c r="B88" s="151">
        <v>12</v>
      </c>
      <c r="C88" s="151">
        <v>4</v>
      </c>
      <c r="D88" s="151">
        <v>16</v>
      </c>
      <c r="E88" s="151"/>
      <c r="F88" s="151">
        <v>320881</v>
      </c>
      <c r="G88" s="151">
        <v>428163</v>
      </c>
      <c r="H88" s="151">
        <v>749044</v>
      </c>
      <c r="I88" s="151">
        <v>23463</v>
      </c>
      <c r="J88" s="151">
        <v>772507</v>
      </c>
      <c r="K88" s="151"/>
      <c r="L88" s="151">
        <v>1769217.1029866703</v>
      </c>
      <c r="M88" s="155"/>
      <c r="N88" s="209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</row>
    <row r="89" spans="1:27" s="10" customFormat="1" ht="9" customHeight="1">
      <c r="A89" s="249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5"/>
      <c r="N89" s="209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</row>
    <row r="90" spans="1:27" s="9" customFormat="1" ht="9" customHeight="1">
      <c r="A90" s="250" t="s">
        <v>62</v>
      </c>
      <c r="B90" s="188">
        <v>3</v>
      </c>
      <c r="C90" s="188">
        <v>2</v>
      </c>
      <c r="D90" s="188">
        <v>5</v>
      </c>
      <c r="E90" s="188"/>
      <c r="F90" s="188">
        <v>8132</v>
      </c>
      <c r="G90" s="188">
        <v>26441</v>
      </c>
      <c r="H90" s="188">
        <v>34573</v>
      </c>
      <c r="I90" s="188">
        <v>31476</v>
      </c>
      <c r="J90" s="188">
        <v>66049</v>
      </c>
      <c r="K90" s="188"/>
      <c r="L90" s="188">
        <v>15791.18614656014</v>
      </c>
      <c r="M90" s="154"/>
      <c r="N90" s="209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</row>
    <row r="91" spans="1:27" s="9" customFormat="1" ht="9" customHeight="1">
      <c r="A91" s="250" t="s">
        <v>63</v>
      </c>
      <c r="B91" s="188">
        <v>1</v>
      </c>
      <c r="C91" s="188" t="s">
        <v>82</v>
      </c>
      <c r="D91" s="188">
        <v>1</v>
      </c>
      <c r="E91" s="188"/>
      <c r="F91" s="188">
        <v>10145</v>
      </c>
      <c r="G91" s="188">
        <v>13365</v>
      </c>
      <c r="H91" s="188">
        <v>23510</v>
      </c>
      <c r="I91" s="188" t="s">
        <v>82</v>
      </c>
      <c r="J91" s="188">
        <v>23510</v>
      </c>
      <c r="K91" s="188"/>
      <c r="L91" s="188">
        <v>26177.6508441488</v>
      </c>
      <c r="M91" s="154"/>
      <c r="N91" s="209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</row>
    <row r="92" spans="1:27" s="9" customFormat="1" ht="9" customHeight="1">
      <c r="A92" s="250" t="s">
        <v>64</v>
      </c>
      <c r="B92" s="188">
        <v>1</v>
      </c>
      <c r="C92" s="188">
        <v>1</v>
      </c>
      <c r="D92" s="188">
        <v>2</v>
      </c>
      <c r="E92" s="188"/>
      <c r="F92" s="188">
        <v>5843</v>
      </c>
      <c r="G92" s="188">
        <v>10642</v>
      </c>
      <c r="H92" s="188">
        <v>16485</v>
      </c>
      <c r="I92" s="188">
        <v>996</v>
      </c>
      <c r="J92" s="188">
        <v>17481</v>
      </c>
      <c r="K92" s="188"/>
      <c r="L92" s="188">
        <v>12373.790845285006</v>
      </c>
      <c r="M92" s="154"/>
      <c r="N92" s="209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6"/>
      <c r="AA92" s="156"/>
    </row>
    <row r="93" spans="1:29" s="9" customFormat="1" ht="9" customHeight="1">
      <c r="A93" s="250" t="s">
        <v>65</v>
      </c>
      <c r="B93" s="188">
        <v>1</v>
      </c>
      <c r="C93" s="188" t="s">
        <v>82</v>
      </c>
      <c r="D93" s="188">
        <v>1</v>
      </c>
      <c r="E93" s="188"/>
      <c r="F93" s="188">
        <v>7666</v>
      </c>
      <c r="G93" s="188">
        <v>19333</v>
      </c>
      <c r="H93" s="188">
        <v>26999</v>
      </c>
      <c r="I93" s="188" t="s">
        <v>82</v>
      </c>
      <c r="J93" s="188">
        <v>26999</v>
      </c>
      <c r="K93" s="188"/>
      <c r="L93" s="248">
        <v>15224.116471359883</v>
      </c>
      <c r="M93" s="154"/>
      <c r="N93" s="209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0"/>
      <c r="AC93" s="10"/>
    </row>
    <row r="94" spans="1:27" s="10" customFormat="1" ht="9" customHeight="1">
      <c r="A94" s="249" t="s">
        <v>66</v>
      </c>
      <c r="B94" s="151">
        <v>6</v>
      </c>
      <c r="C94" s="151">
        <v>3</v>
      </c>
      <c r="D94" s="151">
        <v>9</v>
      </c>
      <c r="E94" s="151"/>
      <c r="F94" s="151">
        <v>31786</v>
      </c>
      <c r="G94" s="151">
        <v>69781</v>
      </c>
      <c r="H94" s="151">
        <v>101567</v>
      </c>
      <c r="I94" s="151">
        <v>32472</v>
      </c>
      <c r="J94" s="151">
        <v>134039</v>
      </c>
      <c r="K94" s="151"/>
      <c r="L94" s="151">
        <v>69566.74430735383</v>
      </c>
      <c r="M94" s="155"/>
      <c r="N94" s="209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</row>
    <row r="95" spans="1:27" s="10" customFormat="1" ht="9" customHeight="1">
      <c r="A95" s="249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5"/>
      <c r="N95" s="209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</row>
    <row r="96" spans="1:27" s="9" customFormat="1" ht="9" customHeight="1">
      <c r="A96" s="250" t="s">
        <v>67</v>
      </c>
      <c r="B96" s="188">
        <v>3</v>
      </c>
      <c r="C96" s="188" t="s">
        <v>82</v>
      </c>
      <c r="D96" s="188">
        <v>3</v>
      </c>
      <c r="E96" s="188"/>
      <c r="F96" s="188">
        <v>15461</v>
      </c>
      <c r="G96" s="188">
        <v>37544</v>
      </c>
      <c r="H96" s="188">
        <v>53005</v>
      </c>
      <c r="I96" s="188" t="s">
        <v>82</v>
      </c>
      <c r="J96" s="188">
        <v>53005</v>
      </c>
      <c r="K96" s="188"/>
      <c r="L96" s="188">
        <v>37083.671182221486</v>
      </c>
      <c r="M96" s="154"/>
      <c r="N96" s="209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</row>
    <row r="97" spans="1:29" s="9" customFormat="1" ht="9" customHeight="1">
      <c r="A97" s="250" t="s">
        <v>68</v>
      </c>
      <c r="B97" s="188">
        <v>3</v>
      </c>
      <c r="C97" s="188" t="s">
        <v>82</v>
      </c>
      <c r="D97" s="188">
        <v>3</v>
      </c>
      <c r="E97" s="188"/>
      <c r="F97" s="188">
        <v>17296</v>
      </c>
      <c r="G97" s="188">
        <v>29776</v>
      </c>
      <c r="H97" s="188">
        <v>47072</v>
      </c>
      <c r="I97" s="188" t="s">
        <v>82</v>
      </c>
      <c r="J97" s="188">
        <v>47072</v>
      </c>
      <c r="K97" s="188"/>
      <c r="L97" s="188">
        <v>40163.303671492096</v>
      </c>
      <c r="M97" s="154"/>
      <c r="N97" s="209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0"/>
      <c r="AC97" s="10"/>
    </row>
    <row r="98" spans="1:27" s="10" customFormat="1" ht="9" customHeight="1">
      <c r="A98" s="249" t="s">
        <v>69</v>
      </c>
      <c r="B98" s="151">
        <v>6</v>
      </c>
      <c r="C98" s="151" t="s">
        <v>82</v>
      </c>
      <c r="D98" s="151">
        <v>6</v>
      </c>
      <c r="E98" s="151"/>
      <c r="F98" s="151">
        <v>32757</v>
      </c>
      <c r="G98" s="151">
        <v>67320</v>
      </c>
      <c r="H98" s="151">
        <v>100077</v>
      </c>
      <c r="I98" s="188" t="s">
        <v>82</v>
      </c>
      <c r="J98" s="151">
        <v>100077</v>
      </c>
      <c r="K98" s="151"/>
      <c r="L98" s="151">
        <v>77246.97485371359</v>
      </c>
      <c r="M98" s="155"/>
      <c r="N98" s="209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</row>
    <row r="99" spans="1:27" s="10" customFormat="1" ht="9" customHeight="1">
      <c r="A99" s="249"/>
      <c r="B99" s="151"/>
      <c r="C99" s="151"/>
      <c r="D99" s="151"/>
      <c r="E99" s="151"/>
      <c r="F99" s="151"/>
      <c r="G99" s="151"/>
      <c r="H99" s="151"/>
      <c r="I99" s="188"/>
      <c r="J99" s="151"/>
      <c r="K99" s="151"/>
      <c r="L99" s="151"/>
      <c r="M99" s="155"/>
      <c r="N99" s="209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</row>
    <row r="100" spans="1:27" s="9" customFormat="1" ht="9" customHeight="1">
      <c r="A100" s="250" t="s">
        <v>70</v>
      </c>
      <c r="B100" s="188">
        <v>1</v>
      </c>
      <c r="C100" s="188">
        <v>3</v>
      </c>
      <c r="D100" s="188">
        <v>4</v>
      </c>
      <c r="E100" s="188"/>
      <c r="F100" s="188">
        <v>8776</v>
      </c>
      <c r="G100" s="188">
        <v>14607</v>
      </c>
      <c r="H100" s="188">
        <v>23383</v>
      </c>
      <c r="I100" s="188">
        <v>12222</v>
      </c>
      <c r="J100" s="188">
        <v>35605</v>
      </c>
      <c r="K100" s="188"/>
      <c r="L100" s="188">
        <v>17162.895670541817</v>
      </c>
      <c r="M100" s="154"/>
      <c r="N100" s="209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</row>
    <row r="101" spans="1:27" s="9" customFormat="1" ht="9" customHeight="1">
      <c r="A101" s="250" t="s">
        <v>71</v>
      </c>
      <c r="B101" s="188">
        <v>1</v>
      </c>
      <c r="C101" s="188" t="s">
        <v>82</v>
      </c>
      <c r="D101" s="188">
        <v>1</v>
      </c>
      <c r="E101" s="188"/>
      <c r="F101" s="188">
        <v>4569</v>
      </c>
      <c r="G101" s="188">
        <v>7242</v>
      </c>
      <c r="H101" s="188">
        <v>11811</v>
      </c>
      <c r="I101" s="188" t="s">
        <v>82</v>
      </c>
      <c r="J101" s="188">
        <v>11811</v>
      </c>
      <c r="K101" s="188"/>
      <c r="L101" s="188">
        <v>8772.536887934017</v>
      </c>
      <c r="M101" s="154"/>
      <c r="N101" s="209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</row>
    <row r="102" spans="1:27" s="9" customFormat="1" ht="9" customHeight="1">
      <c r="A102" s="250" t="s">
        <v>100</v>
      </c>
      <c r="B102" s="151">
        <v>2</v>
      </c>
      <c r="C102" s="151" t="s">
        <v>82</v>
      </c>
      <c r="D102" s="151">
        <v>2</v>
      </c>
      <c r="E102" s="188"/>
      <c r="F102" s="188">
        <v>80327</v>
      </c>
      <c r="G102" s="188">
        <v>94032</v>
      </c>
      <c r="H102" s="188">
        <v>174359</v>
      </c>
      <c r="I102" s="188" t="s">
        <v>82</v>
      </c>
      <c r="J102" s="188">
        <v>174359</v>
      </c>
      <c r="K102" s="188"/>
      <c r="L102" s="188">
        <v>312909.35664964083</v>
      </c>
      <c r="M102" s="154"/>
      <c r="N102" s="209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6"/>
      <c r="AA102" s="156"/>
    </row>
    <row r="103" spans="1:29" s="9" customFormat="1" ht="9" customHeight="1">
      <c r="A103" s="250" t="s">
        <v>72</v>
      </c>
      <c r="B103" s="188">
        <v>1</v>
      </c>
      <c r="C103" s="188">
        <v>1</v>
      </c>
      <c r="D103" s="188">
        <v>2</v>
      </c>
      <c r="E103" s="188"/>
      <c r="F103" s="188">
        <v>7891</v>
      </c>
      <c r="G103" s="188">
        <v>10325</v>
      </c>
      <c r="H103" s="188">
        <v>18216</v>
      </c>
      <c r="I103" s="188">
        <v>4050</v>
      </c>
      <c r="J103" s="188">
        <v>22266</v>
      </c>
      <c r="K103" s="188"/>
      <c r="L103" s="188">
        <v>15495.772800280953</v>
      </c>
      <c r="M103" s="154"/>
      <c r="N103" s="209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0"/>
      <c r="AC103" s="10"/>
    </row>
    <row r="104" spans="1:27" s="10" customFormat="1" ht="9" customHeight="1">
      <c r="A104" s="249" t="s">
        <v>73</v>
      </c>
      <c r="B104" s="151">
        <v>5</v>
      </c>
      <c r="C104" s="151">
        <v>4</v>
      </c>
      <c r="D104" s="151">
        <v>9</v>
      </c>
      <c r="E104" s="151"/>
      <c r="F104" s="151">
        <v>101563</v>
      </c>
      <c r="G104" s="151">
        <v>126206</v>
      </c>
      <c r="H104" s="151">
        <v>227769</v>
      </c>
      <c r="I104" s="151">
        <v>16272</v>
      </c>
      <c r="J104" s="151">
        <v>244041</v>
      </c>
      <c r="K104" s="151"/>
      <c r="L104" s="151">
        <v>354340.5620083976</v>
      </c>
      <c r="M104" s="155"/>
      <c r="N104" s="209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</row>
    <row r="105" spans="1:27" s="10" customFormat="1" ht="9" customHeight="1">
      <c r="A105" s="249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5"/>
      <c r="N105" s="209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</row>
    <row r="106" spans="1:27" s="9" customFormat="1" ht="9" customHeight="1">
      <c r="A106" s="250" t="s">
        <v>74</v>
      </c>
      <c r="B106" s="188">
        <v>2</v>
      </c>
      <c r="C106" s="188" t="s">
        <v>82</v>
      </c>
      <c r="D106" s="188">
        <v>2</v>
      </c>
      <c r="E106" s="188"/>
      <c r="F106" s="188">
        <v>14550</v>
      </c>
      <c r="G106" s="188">
        <v>20356</v>
      </c>
      <c r="H106" s="188">
        <v>34906</v>
      </c>
      <c r="I106" s="188" t="s">
        <v>82</v>
      </c>
      <c r="J106" s="188">
        <v>34906</v>
      </c>
      <c r="K106" s="188"/>
      <c r="L106" s="188">
        <v>54235.721257882426</v>
      </c>
      <c r="M106" s="154"/>
      <c r="N106" s="209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</row>
    <row r="107" spans="1:27" s="9" customFormat="1" ht="9" customHeight="1">
      <c r="A107" s="250" t="s">
        <v>75</v>
      </c>
      <c r="B107" s="188">
        <v>3</v>
      </c>
      <c r="C107" s="188" t="s">
        <v>82</v>
      </c>
      <c r="D107" s="188">
        <v>3</v>
      </c>
      <c r="E107" s="188"/>
      <c r="F107" s="188">
        <v>113662</v>
      </c>
      <c r="G107" s="188">
        <v>71764</v>
      </c>
      <c r="H107" s="188">
        <v>185426</v>
      </c>
      <c r="I107" s="188" t="s">
        <v>82</v>
      </c>
      <c r="J107" s="188">
        <v>185426</v>
      </c>
      <c r="K107" s="188"/>
      <c r="L107" s="188">
        <v>226557.76312187867</v>
      </c>
      <c r="M107" s="154"/>
      <c r="N107" s="209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</row>
    <row r="108" spans="1:27" s="10" customFormat="1" ht="9" customHeight="1">
      <c r="A108" s="249" t="s">
        <v>76</v>
      </c>
      <c r="B108" s="151">
        <v>5</v>
      </c>
      <c r="C108" s="151" t="s">
        <v>82</v>
      </c>
      <c r="D108" s="151">
        <v>5</v>
      </c>
      <c r="E108" s="151"/>
      <c r="F108" s="151">
        <v>128212</v>
      </c>
      <c r="G108" s="151">
        <v>92120</v>
      </c>
      <c r="H108" s="151">
        <v>220332</v>
      </c>
      <c r="I108" s="188" t="s">
        <v>82</v>
      </c>
      <c r="J108" s="151">
        <v>220332</v>
      </c>
      <c r="K108" s="151"/>
      <c r="L108" s="188">
        <v>280793.4843797611</v>
      </c>
      <c r="M108" s="154"/>
      <c r="N108" s="209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</row>
    <row r="109" spans="1:27" s="10" customFormat="1" ht="9" customHeight="1">
      <c r="A109" s="249"/>
      <c r="B109" s="151"/>
      <c r="C109" s="151"/>
      <c r="D109" s="151"/>
      <c r="E109" s="151"/>
      <c r="F109" s="151"/>
      <c r="G109" s="151"/>
      <c r="H109" s="151"/>
      <c r="I109" s="188"/>
      <c r="J109" s="151"/>
      <c r="K109" s="151"/>
      <c r="L109" s="188"/>
      <c r="M109" s="154"/>
      <c r="N109" s="209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</row>
    <row r="110" spans="1:27" s="10" customFormat="1" ht="9" customHeight="1">
      <c r="A110" s="252" t="s">
        <v>77</v>
      </c>
      <c r="B110" s="151">
        <v>140</v>
      </c>
      <c r="C110" s="151">
        <v>48</v>
      </c>
      <c r="D110" s="151">
        <v>188</v>
      </c>
      <c r="E110" s="151"/>
      <c r="F110" s="151">
        <v>6530960</v>
      </c>
      <c r="G110" s="151">
        <v>3652750</v>
      </c>
      <c r="H110" s="151">
        <v>10183710</v>
      </c>
      <c r="I110" s="151">
        <v>346139</v>
      </c>
      <c r="J110" s="151">
        <v>10529849</v>
      </c>
      <c r="K110" s="151"/>
      <c r="L110" s="151">
        <v>33129435.460963607</v>
      </c>
      <c r="M110" s="118"/>
      <c r="N110" s="222"/>
      <c r="O110" s="222"/>
      <c r="P110" s="222"/>
      <c r="Q110" s="222"/>
      <c r="X110" s="156"/>
      <c r="Y110" s="156"/>
      <c r="Z110" s="156"/>
      <c r="AA110" s="156"/>
    </row>
    <row r="111" spans="1:27" s="10" customFormat="1" ht="9" customHeight="1">
      <c r="A111" s="11" t="s">
        <v>197</v>
      </c>
      <c r="B111" s="151">
        <v>35</v>
      </c>
      <c r="C111" s="151">
        <v>9</v>
      </c>
      <c r="D111" s="151">
        <v>44</v>
      </c>
      <c r="E111" s="151"/>
      <c r="F111" s="151">
        <v>1392193</v>
      </c>
      <c r="G111" s="151">
        <v>1044051</v>
      </c>
      <c r="H111" s="151">
        <v>2436244</v>
      </c>
      <c r="I111" s="151">
        <v>77825</v>
      </c>
      <c r="J111" s="151">
        <v>2514069</v>
      </c>
      <c r="K111" s="151"/>
      <c r="L111" s="151">
        <v>6854217.128809515</v>
      </c>
      <c r="N111" s="209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</row>
    <row r="112" spans="1:27" s="13" customFormat="1" ht="9" customHeight="1">
      <c r="A112" s="11" t="s">
        <v>144</v>
      </c>
      <c r="B112" s="151">
        <v>63</v>
      </c>
      <c r="C112" s="151">
        <v>27</v>
      </c>
      <c r="D112" s="151">
        <v>90</v>
      </c>
      <c r="E112" s="151"/>
      <c r="F112" s="151">
        <v>4461221</v>
      </c>
      <c r="G112" s="151">
        <v>1741497</v>
      </c>
      <c r="H112" s="151">
        <v>6202718</v>
      </c>
      <c r="I112" s="151">
        <v>191008</v>
      </c>
      <c r="J112" s="151">
        <v>6393726</v>
      </c>
      <c r="K112" s="151"/>
      <c r="L112" s="151">
        <v>23536614.72831785</v>
      </c>
      <c r="M112" s="155"/>
      <c r="N112" s="209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</row>
    <row r="113" spans="1:27" s="10" customFormat="1" ht="9" customHeight="1">
      <c r="A113" s="49" t="s">
        <v>198</v>
      </c>
      <c r="B113" s="151">
        <v>42</v>
      </c>
      <c r="C113" s="151">
        <v>12</v>
      </c>
      <c r="D113" s="151">
        <v>54</v>
      </c>
      <c r="E113" s="151"/>
      <c r="F113" s="151">
        <v>677546</v>
      </c>
      <c r="G113" s="151">
        <v>867202</v>
      </c>
      <c r="H113" s="151">
        <v>1544748</v>
      </c>
      <c r="I113" s="151">
        <v>77306</v>
      </c>
      <c r="J113" s="151">
        <v>1622054</v>
      </c>
      <c r="K113" s="151"/>
      <c r="L113" s="151">
        <v>2738603.6038362416</v>
      </c>
      <c r="M113" s="155"/>
      <c r="N113" s="209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</row>
    <row r="114" spans="1:27" ht="9" customHeight="1">
      <c r="A114" s="50"/>
      <c r="B114" s="111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</row>
    <row r="115" spans="1:12" ht="9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27" ht="9" customHeight="1">
      <c r="A116" s="364" t="s">
        <v>217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12" ht="9" customHeight="1">
      <c r="A117" s="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</row>
    <row r="118" spans="1:12" ht="9" customHeight="1">
      <c r="A118" s="49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</row>
    <row r="119" spans="1:12" ht="9" customHeight="1">
      <c r="A119" s="1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9" customHeight="1">
      <c r="A120" s="1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19"/>
    </row>
    <row r="121" spans="1:12" ht="9" customHeight="1">
      <c r="A121" s="16"/>
      <c r="B121" s="17"/>
      <c r="C121" s="17"/>
      <c r="D121" s="17"/>
      <c r="E121" s="17"/>
      <c r="F121" s="17"/>
      <c r="G121" s="218"/>
      <c r="H121" s="17"/>
      <c r="I121" s="17"/>
      <c r="J121" s="17"/>
      <c r="K121" s="17"/>
      <c r="L121" s="17"/>
    </row>
    <row r="122" spans="1:12" ht="9" customHeight="1">
      <c r="A122" s="1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9" customHeight="1">
      <c r="A123" s="1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9" customHeight="1">
      <c r="A124" s="1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9" customHeight="1">
      <c r="A125" s="1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9" customHeight="1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9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9" customHeight="1">
      <c r="A128" s="1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9" customHeight="1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9" customHeight="1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9" customHeight="1">
      <c r="A131" s="1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9" customHeight="1">
      <c r="A132" s="1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9" customHeight="1">
      <c r="A133" s="1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</sheetData>
  <mergeCells count="20">
    <mergeCell ref="B77:B78"/>
    <mergeCell ref="C77:C78"/>
    <mergeCell ref="D77:D78"/>
    <mergeCell ref="F77:H77"/>
    <mergeCell ref="L4:L6"/>
    <mergeCell ref="I5:I6"/>
    <mergeCell ref="J5:J6"/>
    <mergeCell ref="L76:L78"/>
    <mergeCell ref="I77:I78"/>
    <mergeCell ref="J77:J78"/>
    <mergeCell ref="A4:A6"/>
    <mergeCell ref="B4:D4"/>
    <mergeCell ref="F4:J4"/>
    <mergeCell ref="A76:A78"/>
    <mergeCell ref="B5:B6"/>
    <mergeCell ref="C5:C6"/>
    <mergeCell ref="D5:D6"/>
    <mergeCell ref="F5:H5"/>
    <mergeCell ref="B76:D76"/>
    <mergeCell ref="F76:J76"/>
  </mergeCells>
  <printOptions horizontalCentered="1"/>
  <pageMargins left="1.1811023622047245" right="1.1811023622047245" top="1.1811023622047245" bottom="1.8110236220472442" header="0" footer="1.2598425196850394"/>
  <pageSetup firstPageNumber="20" useFirstPageNumber="1" horizontalDpi="300" verticalDpi="300" orientation="portrait" paperSize="9" r:id="rId2"/>
  <headerFooter alignWithMargins="0">
    <oddFooter>&amp;C21</oddFooter>
  </headerFooter>
  <rowBreaks count="1" manualBreakCount="1">
    <brk id="72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9"/>
  <sheetViews>
    <sheetView showGridLines="0" workbookViewId="0" topLeftCell="A1">
      <selection activeCell="O70" sqref="O70"/>
    </sheetView>
  </sheetViews>
  <sheetFormatPr defaultColWidth="9.140625" defaultRowHeight="12.75"/>
  <cols>
    <col min="1" max="1" width="11.8515625" style="24" customWidth="1"/>
    <col min="2" max="2" width="5.7109375" style="24" customWidth="1"/>
    <col min="3" max="3" width="5.421875" style="24" customWidth="1"/>
    <col min="4" max="4" width="4.8515625" style="24" customWidth="1"/>
    <col min="5" max="5" width="0.85546875" style="24" customWidth="1"/>
    <col min="6" max="8" width="7.28125" style="24" customWidth="1"/>
    <col min="9" max="9" width="8.00390625" style="24" customWidth="1"/>
    <col min="10" max="10" width="8.28125" style="24" customWidth="1"/>
    <col min="11" max="11" width="0.85546875" style="24" customWidth="1"/>
    <col min="12" max="12" width="8.00390625" style="53" customWidth="1"/>
    <col min="13" max="13" width="5.00390625" style="24" customWidth="1"/>
    <col min="14" max="14" width="9.140625" style="213" customWidth="1"/>
    <col min="15" max="15" width="5.8515625" style="24" customWidth="1"/>
    <col min="16" max="16" width="5.28125" style="24" customWidth="1"/>
    <col min="17" max="17" width="4.7109375" style="24" customWidth="1"/>
    <col min="18" max="18" width="0.85546875" style="24" customWidth="1"/>
    <col min="19" max="23" width="7.7109375" style="24" customWidth="1"/>
    <col min="24" max="24" width="1.421875" style="24" customWidth="1"/>
    <col min="25" max="26" width="7.7109375" style="24" customWidth="1"/>
    <col min="27" max="16384" width="9.140625" style="24" customWidth="1"/>
  </cols>
  <sheetData>
    <row r="1" spans="1:14" ht="12" customHeight="1">
      <c r="A1" s="230" t="s">
        <v>155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6"/>
      <c r="M1" s="25"/>
      <c r="N1" s="215"/>
    </row>
    <row r="2" spans="1:13" ht="12" customHeight="1">
      <c r="A2" s="26" t="s">
        <v>156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4"/>
      <c r="M2" s="25"/>
    </row>
    <row r="3" spans="1:13" ht="9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74"/>
      <c r="M3" s="25"/>
    </row>
    <row r="4" spans="1:12" s="41" customFormat="1" ht="11.25" customHeight="1">
      <c r="A4" s="406" t="s">
        <v>84</v>
      </c>
      <c r="B4" s="409" t="s">
        <v>79</v>
      </c>
      <c r="C4" s="409"/>
      <c r="D4" s="409"/>
      <c r="E4" s="232"/>
      <c r="F4" s="410" t="s">
        <v>83</v>
      </c>
      <c r="G4" s="410"/>
      <c r="H4" s="410"/>
      <c r="I4" s="410"/>
      <c r="J4" s="410"/>
      <c r="K4" s="233"/>
      <c r="L4" s="415" t="s">
        <v>256</v>
      </c>
    </row>
    <row r="5" spans="1:12" s="41" customFormat="1" ht="12" customHeight="1">
      <c r="A5" s="407"/>
      <c r="B5" s="411" t="s">
        <v>192</v>
      </c>
      <c r="C5" s="411" t="s">
        <v>218</v>
      </c>
      <c r="D5" s="411" t="s">
        <v>211</v>
      </c>
      <c r="E5" s="235"/>
      <c r="F5" s="410" t="s">
        <v>193</v>
      </c>
      <c r="G5" s="410"/>
      <c r="H5" s="410"/>
      <c r="I5" s="411" t="s">
        <v>194</v>
      </c>
      <c r="J5" s="411" t="s">
        <v>211</v>
      </c>
      <c r="K5" s="236"/>
      <c r="L5" s="401"/>
    </row>
    <row r="6" spans="1:12" s="41" customFormat="1" ht="12" customHeight="1">
      <c r="A6" s="408"/>
      <c r="B6" s="412"/>
      <c r="C6" s="412"/>
      <c r="D6" s="412"/>
      <c r="E6" s="237"/>
      <c r="F6" s="239" t="s">
        <v>2</v>
      </c>
      <c r="G6" s="239" t="s">
        <v>3</v>
      </c>
      <c r="H6" s="239" t="s">
        <v>1</v>
      </c>
      <c r="I6" s="412"/>
      <c r="J6" s="412"/>
      <c r="K6" s="238"/>
      <c r="L6" s="416"/>
    </row>
    <row r="7" spans="1:13" s="29" customFormat="1" ht="9" customHeight="1">
      <c r="A7" s="280"/>
      <c r="B7" s="23"/>
      <c r="C7" s="23"/>
      <c r="D7" s="23"/>
      <c r="E7" s="23"/>
      <c r="F7" s="23"/>
      <c r="G7" s="23"/>
      <c r="H7" s="23"/>
      <c r="I7" s="28"/>
      <c r="J7" s="23"/>
      <c r="K7" s="23"/>
      <c r="L7" s="109"/>
      <c r="M7" s="28"/>
    </row>
    <row r="8" spans="1:13" s="283" customFormat="1" ht="9" customHeight="1">
      <c r="A8" s="281" t="s">
        <v>85</v>
      </c>
      <c r="B8" s="188">
        <v>1</v>
      </c>
      <c r="C8" s="188">
        <v>1</v>
      </c>
      <c r="D8" s="188">
        <v>2</v>
      </c>
      <c r="E8" s="282"/>
      <c r="F8" s="188">
        <v>3744</v>
      </c>
      <c r="G8" s="188">
        <v>2162</v>
      </c>
      <c r="H8" s="188">
        <v>5906</v>
      </c>
      <c r="I8" s="188">
        <v>2106</v>
      </c>
      <c r="J8" s="188">
        <v>8012</v>
      </c>
      <c r="K8" s="188"/>
      <c r="L8" s="188">
        <v>7244.8573804273165</v>
      </c>
      <c r="M8" s="284"/>
    </row>
    <row r="9" spans="1:14" s="283" customFormat="1" ht="9" customHeight="1">
      <c r="A9" s="281" t="s">
        <v>86</v>
      </c>
      <c r="B9" s="188" t="s">
        <v>82</v>
      </c>
      <c r="C9" s="188">
        <v>1</v>
      </c>
      <c r="D9" s="188">
        <v>1</v>
      </c>
      <c r="E9" s="282"/>
      <c r="F9" s="188" t="s">
        <v>82</v>
      </c>
      <c r="G9" s="188" t="s">
        <v>82</v>
      </c>
      <c r="H9" s="188" t="s">
        <v>82</v>
      </c>
      <c r="I9" s="188">
        <v>12905</v>
      </c>
      <c r="J9" s="188">
        <v>12905</v>
      </c>
      <c r="K9" s="188"/>
      <c r="L9" s="188" t="s">
        <v>82</v>
      </c>
      <c r="M9" s="284"/>
      <c r="N9" s="289"/>
    </row>
    <row r="10" spans="1:13" s="283" customFormat="1" ht="9" customHeight="1">
      <c r="A10" s="281" t="s">
        <v>87</v>
      </c>
      <c r="B10" s="188">
        <v>2</v>
      </c>
      <c r="C10" s="188">
        <v>2</v>
      </c>
      <c r="D10" s="188">
        <v>4</v>
      </c>
      <c r="E10" s="282"/>
      <c r="F10" s="188">
        <v>45288</v>
      </c>
      <c r="G10" s="188">
        <v>49367</v>
      </c>
      <c r="H10" s="188">
        <v>94655</v>
      </c>
      <c r="I10" s="188">
        <v>21210</v>
      </c>
      <c r="J10" s="188">
        <v>115865</v>
      </c>
      <c r="K10" s="188"/>
      <c r="L10" s="188">
        <v>165371.56491604995</v>
      </c>
      <c r="M10" s="284"/>
    </row>
    <row r="11" spans="1:13" s="283" customFormat="1" ht="9" customHeight="1">
      <c r="A11" s="281" t="s">
        <v>81</v>
      </c>
      <c r="B11" s="188">
        <v>4</v>
      </c>
      <c r="C11" s="188">
        <v>2</v>
      </c>
      <c r="D11" s="188">
        <v>6</v>
      </c>
      <c r="E11" s="282"/>
      <c r="F11" s="188">
        <v>61419</v>
      </c>
      <c r="G11" s="188">
        <v>70523</v>
      </c>
      <c r="H11" s="188">
        <v>131942</v>
      </c>
      <c r="I11" s="188">
        <v>8042</v>
      </c>
      <c r="J11" s="188">
        <v>139984</v>
      </c>
      <c r="K11" s="188"/>
      <c r="L11" s="188">
        <v>224012.66352316568</v>
      </c>
      <c r="M11" s="284"/>
    </row>
    <row r="12" spans="1:13" s="287" customFormat="1" ht="9" customHeight="1">
      <c r="A12" s="285" t="s">
        <v>80</v>
      </c>
      <c r="B12" s="151">
        <v>7</v>
      </c>
      <c r="C12" s="151">
        <v>6</v>
      </c>
      <c r="D12" s="151">
        <v>13</v>
      </c>
      <c r="E12" s="286"/>
      <c r="F12" s="151">
        <v>110451</v>
      </c>
      <c r="G12" s="151">
        <v>122052</v>
      </c>
      <c r="H12" s="151">
        <v>232503</v>
      </c>
      <c r="I12" s="151">
        <v>44263</v>
      </c>
      <c r="J12" s="151">
        <v>276766</v>
      </c>
      <c r="K12" s="151"/>
      <c r="L12" s="151">
        <v>396629.08581964293</v>
      </c>
      <c r="M12" s="288"/>
    </row>
    <row r="13" spans="1:13" s="287" customFormat="1" ht="9" customHeight="1">
      <c r="A13" s="285"/>
      <c r="B13" s="151"/>
      <c r="C13" s="151"/>
      <c r="D13" s="151"/>
      <c r="E13" s="286"/>
      <c r="F13" s="151"/>
      <c r="G13" s="151"/>
      <c r="H13" s="151"/>
      <c r="I13" s="151"/>
      <c r="J13" s="151"/>
      <c r="K13" s="151"/>
      <c r="L13" s="151"/>
      <c r="M13" s="288"/>
    </row>
    <row r="14" spans="1:13" s="283" customFormat="1" ht="9" customHeight="1">
      <c r="A14" s="281" t="s">
        <v>4</v>
      </c>
      <c r="B14" s="188">
        <v>4</v>
      </c>
      <c r="C14" s="188" t="s">
        <v>82</v>
      </c>
      <c r="D14" s="188">
        <v>4</v>
      </c>
      <c r="E14" s="282"/>
      <c r="F14" s="188">
        <v>289102</v>
      </c>
      <c r="G14" s="188">
        <v>167367</v>
      </c>
      <c r="H14" s="188">
        <v>456469</v>
      </c>
      <c r="I14" s="188" t="s">
        <v>185</v>
      </c>
      <c r="J14" s="188">
        <v>456469</v>
      </c>
      <c r="K14" s="188"/>
      <c r="L14" s="188">
        <v>1128149.4832848725</v>
      </c>
      <c r="M14" s="284"/>
    </row>
    <row r="15" spans="1:14" s="283" customFormat="1" ht="9" customHeight="1">
      <c r="A15" s="281" t="s">
        <v>184</v>
      </c>
      <c r="B15" s="188" t="s">
        <v>82</v>
      </c>
      <c r="C15" s="188">
        <v>1</v>
      </c>
      <c r="D15" s="188">
        <v>1</v>
      </c>
      <c r="E15" s="282"/>
      <c r="F15" s="188" t="s">
        <v>82</v>
      </c>
      <c r="G15" s="188" t="s">
        <v>82</v>
      </c>
      <c r="H15" s="188" t="s">
        <v>82</v>
      </c>
      <c r="I15" s="188">
        <v>2903</v>
      </c>
      <c r="J15" s="188">
        <v>2903</v>
      </c>
      <c r="K15" s="188"/>
      <c r="L15" s="188" t="s">
        <v>82</v>
      </c>
      <c r="M15" s="284"/>
      <c r="N15" s="289"/>
    </row>
    <row r="16" spans="1:14" s="283" customFormat="1" ht="9" customHeight="1">
      <c r="A16" s="281" t="s">
        <v>6</v>
      </c>
      <c r="B16" s="188" t="s">
        <v>82</v>
      </c>
      <c r="C16" s="188">
        <v>1</v>
      </c>
      <c r="D16" s="188">
        <v>1</v>
      </c>
      <c r="E16" s="282"/>
      <c r="F16" s="188" t="s">
        <v>82</v>
      </c>
      <c r="G16" s="188" t="s">
        <v>82</v>
      </c>
      <c r="H16" s="188" t="s">
        <v>82</v>
      </c>
      <c r="I16" s="188">
        <v>1106</v>
      </c>
      <c r="J16" s="188">
        <v>1106</v>
      </c>
      <c r="K16" s="188"/>
      <c r="L16" s="188" t="s">
        <v>82</v>
      </c>
      <c r="M16" s="284"/>
      <c r="N16" s="289"/>
    </row>
    <row r="17" spans="1:13" s="283" customFormat="1" ht="9" customHeight="1">
      <c r="A17" s="281" t="s">
        <v>88</v>
      </c>
      <c r="B17" s="188">
        <v>1</v>
      </c>
      <c r="C17" s="188" t="s">
        <v>82</v>
      </c>
      <c r="D17" s="188">
        <v>1</v>
      </c>
      <c r="E17" s="282"/>
      <c r="F17" s="188">
        <v>2271</v>
      </c>
      <c r="G17" s="188">
        <v>3025</v>
      </c>
      <c r="H17" s="188">
        <v>5296</v>
      </c>
      <c r="I17" s="188" t="s">
        <v>185</v>
      </c>
      <c r="J17" s="188">
        <v>5296</v>
      </c>
      <c r="K17" s="188"/>
      <c r="L17" s="188">
        <v>4551.018194776555</v>
      </c>
      <c r="M17" s="284"/>
    </row>
    <row r="18" spans="1:14" s="283" customFormat="1" ht="9" customHeight="1">
      <c r="A18" s="281" t="s">
        <v>89</v>
      </c>
      <c r="B18" s="188" t="s">
        <v>82</v>
      </c>
      <c r="C18" s="188">
        <v>1</v>
      </c>
      <c r="D18" s="188">
        <v>1</v>
      </c>
      <c r="E18" s="282"/>
      <c r="F18" s="188" t="s">
        <v>82</v>
      </c>
      <c r="G18" s="188" t="s">
        <v>82</v>
      </c>
      <c r="H18" s="188" t="s">
        <v>82</v>
      </c>
      <c r="I18" s="188">
        <v>13431</v>
      </c>
      <c r="J18" s="188">
        <v>13431</v>
      </c>
      <c r="K18" s="188"/>
      <c r="L18" s="188" t="s">
        <v>82</v>
      </c>
      <c r="M18" s="284"/>
      <c r="N18" s="289"/>
    </row>
    <row r="19" spans="1:13" s="287" customFormat="1" ht="9" customHeight="1">
      <c r="A19" s="285" t="s">
        <v>7</v>
      </c>
      <c r="B19" s="151">
        <v>5</v>
      </c>
      <c r="C19" s="151">
        <v>3</v>
      </c>
      <c r="D19" s="151">
        <v>8</v>
      </c>
      <c r="E19" s="286"/>
      <c r="F19" s="151">
        <v>291373</v>
      </c>
      <c r="G19" s="151">
        <v>170392</v>
      </c>
      <c r="H19" s="151">
        <v>461765</v>
      </c>
      <c r="I19" s="151">
        <v>17440</v>
      </c>
      <c r="J19" s="151">
        <v>479205</v>
      </c>
      <c r="K19" s="151"/>
      <c r="L19" s="151">
        <v>1132700.501479649</v>
      </c>
      <c r="M19" s="288"/>
    </row>
    <row r="20" spans="1:13" s="287" customFormat="1" ht="9" customHeight="1">
      <c r="A20" s="285"/>
      <c r="B20" s="151"/>
      <c r="C20" s="151"/>
      <c r="D20" s="151"/>
      <c r="E20" s="286"/>
      <c r="F20" s="151"/>
      <c r="G20" s="151"/>
      <c r="H20" s="151"/>
      <c r="I20" s="151"/>
      <c r="J20" s="151"/>
      <c r="K20" s="151"/>
      <c r="L20" s="151"/>
      <c r="M20" s="288"/>
    </row>
    <row r="21" spans="1:25" s="283" customFormat="1" ht="9" customHeight="1">
      <c r="A21" s="293" t="s">
        <v>109</v>
      </c>
      <c r="B21" s="188" t="s">
        <v>82</v>
      </c>
      <c r="C21" s="188">
        <v>1</v>
      </c>
      <c r="D21" s="188">
        <v>1</v>
      </c>
      <c r="E21" s="294"/>
      <c r="F21" s="188" t="s">
        <v>82</v>
      </c>
      <c r="G21" s="188" t="s">
        <v>82</v>
      </c>
      <c r="H21" s="188" t="s">
        <v>82</v>
      </c>
      <c r="I21" s="188">
        <v>489</v>
      </c>
      <c r="J21" s="188">
        <v>489</v>
      </c>
      <c r="K21" s="188"/>
      <c r="L21" s="188" t="s">
        <v>82</v>
      </c>
      <c r="M21" s="295"/>
      <c r="N21" s="289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</row>
    <row r="22" spans="1:25" s="298" customFormat="1" ht="9" customHeight="1">
      <c r="A22" s="297" t="s">
        <v>90</v>
      </c>
      <c r="B22" s="151" t="s">
        <v>82</v>
      </c>
      <c r="C22" s="151">
        <v>1</v>
      </c>
      <c r="D22" s="151">
        <v>1</v>
      </c>
      <c r="E22" s="286"/>
      <c r="F22" s="151" t="s">
        <v>82</v>
      </c>
      <c r="G22" s="151" t="s">
        <v>82</v>
      </c>
      <c r="H22" s="151" t="s">
        <v>82</v>
      </c>
      <c r="I22" s="151">
        <v>489</v>
      </c>
      <c r="J22" s="151">
        <v>489</v>
      </c>
      <c r="K22" s="151"/>
      <c r="L22" s="151" t="s">
        <v>82</v>
      </c>
      <c r="M22" s="288"/>
      <c r="N22" s="289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</row>
    <row r="23" spans="1:25" s="298" customFormat="1" ht="9" customHeight="1">
      <c r="A23" s="297"/>
      <c r="B23" s="151"/>
      <c r="C23" s="151"/>
      <c r="D23" s="151"/>
      <c r="E23" s="286"/>
      <c r="F23" s="151"/>
      <c r="G23" s="151"/>
      <c r="H23" s="151"/>
      <c r="I23" s="151"/>
      <c r="J23" s="151"/>
      <c r="K23" s="151"/>
      <c r="L23" s="151"/>
      <c r="M23" s="288"/>
      <c r="N23" s="289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</row>
    <row r="24" spans="1:14" s="283" customFormat="1" ht="9" customHeight="1">
      <c r="A24" s="281" t="s">
        <v>91</v>
      </c>
      <c r="B24" s="188" t="s">
        <v>82</v>
      </c>
      <c r="C24" s="188">
        <v>1</v>
      </c>
      <c r="D24" s="188">
        <v>1</v>
      </c>
      <c r="E24" s="282"/>
      <c r="F24" s="188" t="s">
        <v>82</v>
      </c>
      <c r="G24" s="188" t="s">
        <v>82</v>
      </c>
      <c r="H24" s="188" t="s">
        <v>82</v>
      </c>
      <c r="I24" s="188">
        <v>7366</v>
      </c>
      <c r="J24" s="188">
        <v>7366</v>
      </c>
      <c r="K24" s="188"/>
      <c r="L24" s="188" t="s">
        <v>82</v>
      </c>
      <c r="M24" s="284"/>
      <c r="N24" s="289"/>
    </row>
    <row r="25" spans="1:13" s="283" customFormat="1" ht="9" customHeight="1">
      <c r="A25" s="281" t="s">
        <v>12</v>
      </c>
      <c r="B25" s="188">
        <v>1</v>
      </c>
      <c r="C25" s="188">
        <v>1</v>
      </c>
      <c r="D25" s="188">
        <v>2</v>
      </c>
      <c r="E25" s="282"/>
      <c r="F25" s="188">
        <v>105117</v>
      </c>
      <c r="G25" s="188">
        <v>51011</v>
      </c>
      <c r="H25" s="188">
        <v>156128</v>
      </c>
      <c r="I25" s="188">
        <v>24630</v>
      </c>
      <c r="J25" s="188">
        <v>180758</v>
      </c>
      <c r="K25" s="188"/>
      <c r="L25" s="188">
        <v>451155.5723117127</v>
      </c>
      <c r="M25" s="284"/>
    </row>
    <row r="26" spans="1:14" s="283" customFormat="1" ht="9" customHeight="1">
      <c r="A26" s="281" t="s">
        <v>92</v>
      </c>
      <c r="B26" s="188" t="s">
        <v>82</v>
      </c>
      <c r="C26" s="188">
        <v>1</v>
      </c>
      <c r="D26" s="188">
        <v>1</v>
      </c>
      <c r="E26" s="282"/>
      <c r="F26" s="188" t="s">
        <v>82</v>
      </c>
      <c r="G26" s="188" t="s">
        <v>82</v>
      </c>
      <c r="H26" s="188" t="s">
        <v>82</v>
      </c>
      <c r="I26" s="188">
        <v>646</v>
      </c>
      <c r="J26" s="188">
        <v>646</v>
      </c>
      <c r="K26" s="188"/>
      <c r="L26" s="188" t="s">
        <v>82</v>
      </c>
      <c r="M26" s="284"/>
      <c r="N26" s="289"/>
    </row>
    <row r="27" spans="1:13" s="287" customFormat="1" ht="9" customHeight="1">
      <c r="A27" s="290" t="s">
        <v>13</v>
      </c>
      <c r="B27" s="188">
        <v>1</v>
      </c>
      <c r="C27" s="188">
        <v>3</v>
      </c>
      <c r="D27" s="188">
        <v>4</v>
      </c>
      <c r="E27" s="286"/>
      <c r="F27" s="188">
        <v>105117</v>
      </c>
      <c r="G27" s="188">
        <v>51011</v>
      </c>
      <c r="H27" s="188">
        <v>156128</v>
      </c>
      <c r="I27" s="188">
        <v>32642</v>
      </c>
      <c r="J27" s="188">
        <v>188770</v>
      </c>
      <c r="K27" s="188"/>
      <c r="L27" s="188">
        <v>451155.5723117127</v>
      </c>
      <c r="M27" s="288"/>
    </row>
    <row r="28" spans="1:13" s="287" customFormat="1" ht="9" customHeight="1">
      <c r="A28" s="290"/>
      <c r="B28" s="188"/>
      <c r="C28" s="188"/>
      <c r="D28" s="188"/>
      <c r="E28" s="286"/>
      <c r="F28" s="188"/>
      <c r="G28" s="188"/>
      <c r="H28" s="188"/>
      <c r="I28" s="188"/>
      <c r="J28" s="188"/>
      <c r="K28" s="188"/>
      <c r="L28" s="188"/>
      <c r="M28" s="288"/>
    </row>
    <row r="29" spans="1:14" s="283" customFormat="1" ht="9" customHeight="1">
      <c r="A29" s="259" t="s">
        <v>8</v>
      </c>
      <c r="B29" s="188" t="s">
        <v>82</v>
      </c>
      <c r="C29" s="188">
        <v>5</v>
      </c>
      <c r="D29" s="188">
        <v>5</v>
      </c>
      <c r="E29" s="282"/>
      <c r="F29" s="188" t="s">
        <v>82</v>
      </c>
      <c r="G29" s="188" t="s">
        <v>82</v>
      </c>
      <c r="H29" s="188" t="s">
        <v>82</v>
      </c>
      <c r="I29" s="188">
        <v>1679351</v>
      </c>
      <c r="J29" s="188">
        <v>1679351</v>
      </c>
      <c r="K29" s="188"/>
      <c r="L29" s="188" t="s">
        <v>82</v>
      </c>
      <c r="M29" s="284"/>
      <c r="N29" s="289"/>
    </row>
    <row r="30" spans="1:14" s="287" customFormat="1" ht="9" customHeight="1">
      <c r="A30" s="285" t="s">
        <v>177</v>
      </c>
      <c r="B30" s="151" t="s">
        <v>82</v>
      </c>
      <c r="C30" s="151">
        <v>5</v>
      </c>
      <c r="D30" s="151">
        <v>5</v>
      </c>
      <c r="E30" s="286"/>
      <c r="F30" s="151" t="s">
        <v>82</v>
      </c>
      <c r="G30" s="151" t="s">
        <v>82</v>
      </c>
      <c r="H30" s="151" t="s">
        <v>82</v>
      </c>
      <c r="I30" s="151">
        <v>1679351</v>
      </c>
      <c r="J30" s="151">
        <v>1679351</v>
      </c>
      <c r="K30" s="151"/>
      <c r="L30" s="151" t="s">
        <v>82</v>
      </c>
      <c r="M30" s="288"/>
      <c r="N30" s="289"/>
    </row>
    <row r="31" spans="1:14" s="287" customFormat="1" ht="9" customHeight="1">
      <c r="A31" s="285"/>
      <c r="B31" s="151"/>
      <c r="C31" s="151"/>
      <c r="D31" s="151"/>
      <c r="E31" s="286"/>
      <c r="F31" s="151"/>
      <c r="G31" s="151"/>
      <c r="H31" s="151"/>
      <c r="I31" s="151"/>
      <c r="J31" s="151"/>
      <c r="K31" s="151"/>
      <c r="L31" s="151"/>
      <c r="M31" s="288"/>
      <c r="N31" s="289"/>
    </row>
    <row r="32" spans="1:13" s="283" customFormat="1" ht="9" customHeight="1">
      <c r="A32" s="281" t="s">
        <v>14</v>
      </c>
      <c r="B32" s="188">
        <v>1</v>
      </c>
      <c r="C32" s="188" t="s">
        <v>82</v>
      </c>
      <c r="D32" s="188">
        <v>1</v>
      </c>
      <c r="E32" s="282"/>
      <c r="F32" s="188">
        <v>10305</v>
      </c>
      <c r="G32" s="188">
        <v>16684</v>
      </c>
      <c r="H32" s="188">
        <v>26989</v>
      </c>
      <c r="I32" s="188" t="s">
        <v>82</v>
      </c>
      <c r="J32" s="188">
        <v>26989</v>
      </c>
      <c r="K32" s="188"/>
      <c r="L32" s="188">
        <v>37724.59419399154</v>
      </c>
      <c r="M32" s="284"/>
    </row>
    <row r="33" spans="1:14" s="283" customFormat="1" ht="9" customHeight="1">
      <c r="A33" s="281" t="s">
        <v>16</v>
      </c>
      <c r="B33" s="188" t="s">
        <v>82</v>
      </c>
      <c r="C33" s="188">
        <v>2</v>
      </c>
      <c r="D33" s="188">
        <v>2</v>
      </c>
      <c r="E33" s="282"/>
      <c r="F33" s="188" t="s">
        <v>82</v>
      </c>
      <c r="G33" s="188" t="s">
        <v>82</v>
      </c>
      <c r="H33" s="188" t="s">
        <v>82</v>
      </c>
      <c r="I33" s="188">
        <v>3854</v>
      </c>
      <c r="J33" s="188">
        <v>3854</v>
      </c>
      <c r="K33" s="188"/>
      <c r="L33" s="188">
        <v>0</v>
      </c>
      <c r="M33" s="284"/>
      <c r="N33" s="289"/>
    </row>
    <row r="34" spans="1:13" s="287" customFormat="1" ht="9" customHeight="1">
      <c r="A34" s="285" t="s">
        <v>17</v>
      </c>
      <c r="B34" s="151">
        <v>1</v>
      </c>
      <c r="C34" s="151">
        <v>2</v>
      </c>
      <c r="D34" s="151">
        <v>3</v>
      </c>
      <c r="E34" s="286"/>
      <c r="F34" s="151">
        <v>10305</v>
      </c>
      <c r="G34" s="151">
        <v>16684</v>
      </c>
      <c r="H34" s="151">
        <v>26989</v>
      </c>
      <c r="I34" s="151">
        <v>3854</v>
      </c>
      <c r="J34" s="151">
        <v>30843</v>
      </c>
      <c r="K34" s="151"/>
      <c r="L34" s="151">
        <v>37724.59419399154</v>
      </c>
      <c r="M34" s="288"/>
    </row>
    <row r="35" spans="1:13" s="287" customFormat="1" ht="9" customHeight="1">
      <c r="A35" s="285"/>
      <c r="B35" s="151"/>
      <c r="C35" s="151"/>
      <c r="D35" s="151"/>
      <c r="E35" s="286"/>
      <c r="F35" s="151"/>
      <c r="G35" s="151"/>
      <c r="H35" s="151"/>
      <c r="I35" s="151"/>
      <c r="J35" s="151"/>
      <c r="K35" s="151"/>
      <c r="L35" s="151"/>
      <c r="M35" s="288"/>
    </row>
    <row r="36" spans="1:14" s="283" customFormat="1" ht="9" customHeight="1">
      <c r="A36" s="281" t="s">
        <v>19</v>
      </c>
      <c r="B36" s="188" t="s">
        <v>82</v>
      </c>
      <c r="C36" s="188">
        <v>2</v>
      </c>
      <c r="D36" s="188">
        <v>2</v>
      </c>
      <c r="E36" s="282"/>
      <c r="F36" s="188" t="s">
        <v>82</v>
      </c>
      <c r="G36" s="188" t="s">
        <v>82</v>
      </c>
      <c r="H36" s="188" t="s">
        <v>82</v>
      </c>
      <c r="I36" s="188" t="s">
        <v>82</v>
      </c>
      <c r="J36" s="188" t="s">
        <v>82</v>
      </c>
      <c r="K36" s="188"/>
      <c r="L36" s="188" t="s">
        <v>82</v>
      </c>
      <c r="M36" s="284"/>
      <c r="N36" s="289"/>
    </row>
    <row r="37" spans="1:14" s="283" customFormat="1" ht="9" customHeight="1">
      <c r="A37" s="281" t="s">
        <v>20</v>
      </c>
      <c r="B37" s="188" t="s">
        <v>82</v>
      </c>
      <c r="C37" s="188">
        <v>2</v>
      </c>
      <c r="D37" s="188">
        <v>2</v>
      </c>
      <c r="E37" s="282"/>
      <c r="F37" s="188" t="s">
        <v>82</v>
      </c>
      <c r="G37" s="188" t="s">
        <v>82</v>
      </c>
      <c r="H37" s="188" t="s">
        <v>82</v>
      </c>
      <c r="I37" s="188" t="s">
        <v>82</v>
      </c>
      <c r="J37" s="188" t="s">
        <v>82</v>
      </c>
      <c r="K37" s="188"/>
      <c r="L37" s="188" t="s">
        <v>82</v>
      </c>
      <c r="M37" s="284"/>
      <c r="N37" s="289"/>
    </row>
    <row r="38" spans="1:13" s="283" customFormat="1" ht="9" customHeight="1">
      <c r="A38" s="281" t="s">
        <v>22</v>
      </c>
      <c r="B38" s="188">
        <v>2</v>
      </c>
      <c r="C38" s="188">
        <v>1</v>
      </c>
      <c r="D38" s="188">
        <v>3</v>
      </c>
      <c r="E38" s="282"/>
      <c r="F38" s="188">
        <v>52839</v>
      </c>
      <c r="G38" s="188">
        <v>37109</v>
      </c>
      <c r="H38" s="188">
        <v>89948</v>
      </c>
      <c r="I38" s="188">
        <v>1704</v>
      </c>
      <c r="J38" s="188">
        <v>91652</v>
      </c>
      <c r="K38" s="188"/>
      <c r="L38" s="188">
        <v>108232.8394283855</v>
      </c>
      <c r="M38" s="284"/>
    </row>
    <row r="39" spans="1:14" s="283" customFormat="1" ht="9" customHeight="1">
      <c r="A39" s="281" t="s">
        <v>93</v>
      </c>
      <c r="B39" s="188">
        <v>1</v>
      </c>
      <c r="C39" s="188">
        <v>1</v>
      </c>
      <c r="D39" s="188">
        <v>2</v>
      </c>
      <c r="E39" s="282"/>
      <c r="F39" s="188" t="s">
        <v>82</v>
      </c>
      <c r="G39" s="188">
        <v>11479</v>
      </c>
      <c r="H39" s="188">
        <v>11479</v>
      </c>
      <c r="I39" s="188">
        <v>2142</v>
      </c>
      <c r="J39" s="188">
        <v>13621</v>
      </c>
      <c r="K39" s="188"/>
      <c r="L39" s="188" t="s">
        <v>82</v>
      </c>
      <c r="M39" s="284"/>
      <c r="N39" s="289"/>
    </row>
    <row r="40" spans="1:13" s="283" customFormat="1" ht="9" customHeight="1">
      <c r="A40" s="281" t="s">
        <v>23</v>
      </c>
      <c r="B40" s="188">
        <v>4</v>
      </c>
      <c r="C40" s="188">
        <v>2</v>
      </c>
      <c r="D40" s="188">
        <v>6</v>
      </c>
      <c r="E40" s="282"/>
      <c r="F40" s="188">
        <v>156899</v>
      </c>
      <c r="G40" s="188">
        <v>217675</v>
      </c>
      <c r="H40" s="188">
        <v>374574</v>
      </c>
      <c r="I40" s="188">
        <v>32254</v>
      </c>
      <c r="J40" s="188">
        <v>406828</v>
      </c>
      <c r="K40" s="188"/>
      <c r="L40" s="188">
        <v>313791.9814901847</v>
      </c>
      <c r="M40" s="284"/>
    </row>
    <row r="41" spans="1:13" s="287" customFormat="1" ht="9" customHeight="1">
      <c r="A41" s="285" t="s">
        <v>25</v>
      </c>
      <c r="B41" s="151">
        <v>7</v>
      </c>
      <c r="C41" s="151">
        <v>8</v>
      </c>
      <c r="D41" s="151">
        <v>15</v>
      </c>
      <c r="E41" s="286"/>
      <c r="F41" s="151">
        <v>209738</v>
      </c>
      <c r="G41" s="151">
        <v>266263</v>
      </c>
      <c r="H41" s="151">
        <v>476001</v>
      </c>
      <c r="I41" s="151">
        <v>36100</v>
      </c>
      <c r="J41" s="151">
        <v>512101</v>
      </c>
      <c r="K41" s="151"/>
      <c r="L41" s="151">
        <v>422024.8209185703</v>
      </c>
      <c r="M41" s="288"/>
    </row>
    <row r="42" spans="1:13" s="287" customFormat="1" ht="9" customHeight="1">
      <c r="A42" s="285"/>
      <c r="B42" s="151"/>
      <c r="C42" s="151"/>
      <c r="D42" s="151"/>
      <c r="E42" s="286"/>
      <c r="F42" s="151"/>
      <c r="G42" s="151"/>
      <c r="H42" s="151"/>
      <c r="I42" s="151"/>
      <c r="J42" s="151"/>
      <c r="K42" s="151"/>
      <c r="L42" s="151"/>
      <c r="M42" s="288"/>
    </row>
    <row r="43" spans="1:13" s="283" customFormat="1" ht="9" customHeight="1">
      <c r="A43" s="281" t="s">
        <v>26</v>
      </c>
      <c r="B43" s="188">
        <v>1</v>
      </c>
      <c r="C43" s="188">
        <v>2</v>
      </c>
      <c r="D43" s="188">
        <v>3</v>
      </c>
      <c r="E43" s="282"/>
      <c r="F43" s="188">
        <v>61477</v>
      </c>
      <c r="G43" s="188">
        <v>32652</v>
      </c>
      <c r="H43" s="188">
        <v>94129</v>
      </c>
      <c r="I43" s="188">
        <v>1949</v>
      </c>
      <c r="J43" s="188">
        <v>96078</v>
      </c>
      <c r="K43" s="188"/>
      <c r="L43" s="188">
        <v>233401.33349171345</v>
      </c>
      <c r="M43" s="284"/>
    </row>
    <row r="44" spans="1:13" s="283" customFormat="1" ht="9" customHeight="1">
      <c r="A44" s="281" t="s">
        <v>27</v>
      </c>
      <c r="B44" s="188">
        <v>2</v>
      </c>
      <c r="C44" s="188">
        <v>4</v>
      </c>
      <c r="D44" s="188">
        <v>6</v>
      </c>
      <c r="E44" s="282"/>
      <c r="F44" s="188">
        <v>781875</v>
      </c>
      <c r="G44" s="188">
        <v>220272</v>
      </c>
      <c r="H44" s="188">
        <v>1002147</v>
      </c>
      <c r="I44" s="188">
        <v>157652</v>
      </c>
      <c r="J44" s="188">
        <v>1159799</v>
      </c>
      <c r="K44" s="188"/>
      <c r="L44" s="188">
        <v>1549446.6164326256</v>
      </c>
      <c r="M44" s="284"/>
    </row>
    <row r="45" spans="1:13" s="283" customFormat="1" ht="9" customHeight="1">
      <c r="A45" s="281" t="s">
        <v>28</v>
      </c>
      <c r="B45" s="188">
        <v>1</v>
      </c>
      <c r="C45" s="188">
        <v>1</v>
      </c>
      <c r="D45" s="188">
        <v>2</v>
      </c>
      <c r="E45" s="282"/>
      <c r="F45" s="188">
        <v>30502</v>
      </c>
      <c r="G45" s="188">
        <v>19496</v>
      </c>
      <c r="H45" s="188">
        <v>49998</v>
      </c>
      <c r="I45" s="188">
        <v>18189</v>
      </c>
      <c r="J45" s="188">
        <v>68187</v>
      </c>
      <c r="K45" s="188"/>
      <c r="L45" s="188">
        <v>122858.89881059976</v>
      </c>
      <c r="M45" s="284"/>
    </row>
    <row r="46" spans="1:13" s="283" customFormat="1" ht="9" customHeight="1">
      <c r="A46" s="281" t="s">
        <v>29</v>
      </c>
      <c r="B46" s="188">
        <v>1</v>
      </c>
      <c r="C46" s="188" t="s">
        <v>82</v>
      </c>
      <c r="D46" s="188">
        <v>1</v>
      </c>
      <c r="E46" s="282"/>
      <c r="F46" s="188">
        <v>61010</v>
      </c>
      <c r="G46" s="188">
        <v>3399</v>
      </c>
      <c r="H46" s="188">
        <v>64409</v>
      </c>
      <c r="I46" s="188" t="s">
        <v>82</v>
      </c>
      <c r="J46" s="188">
        <v>64409</v>
      </c>
      <c r="K46" s="188"/>
      <c r="L46" s="188">
        <v>381734.46884990216</v>
      </c>
      <c r="M46" s="284"/>
    </row>
    <row r="47" spans="1:13" s="283" customFormat="1" ht="9" customHeight="1">
      <c r="A47" s="281" t="s">
        <v>31</v>
      </c>
      <c r="B47" s="188">
        <v>1</v>
      </c>
      <c r="C47" s="188" t="s">
        <v>82</v>
      </c>
      <c r="D47" s="188">
        <v>1</v>
      </c>
      <c r="E47" s="282"/>
      <c r="F47" s="188">
        <v>10253</v>
      </c>
      <c r="G47" s="188">
        <v>13888</v>
      </c>
      <c r="H47" s="188">
        <v>24141</v>
      </c>
      <c r="I47" s="188" t="s">
        <v>82</v>
      </c>
      <c r="J47" s="188">
        <v>24141</v>
      </c>
      <c r="K47" s="188"/>
      <c r="L47" s="188">
        <v>40386.929508797846</v>
      </c>
      <c r="M47" s="284"/>
    </row>
    <row r="48" spans="1:14" s="283" customFormat="1" ht="9" customHeight="1">
      <c r="A48" s="281" t="s">
        <v>32</v>
      </c>
      <c r="B48" s="188" t="s">
        <v>82</v>
      </c>
      <c r="C48" s="188">
        <v>3</v>
      </c>
      <c r="D48" s="188">
        <v>3</v>
      </c>
      <c r="E48" s="282"/>
      <c r="F48" s="188" t="s">
        <v>82</v>
      </c>
      <c r="G48" s="188" t="s">
        <v>82</v>
      </c>
      <c r="H48" s="188" t="s">
        <v>82</v>
      </c>
      <c r="I48" s="188">
        <v>6770</v>
      </c>
      <c r="J48" s="188">
        <v>6770</v>
      </c>
      <c r="K48" s="188"/>
      <c r="L48" s="188" t="s">
        <v>82</v>
      </c>
      <c r="M48" s="284"/>
      <c r="N48" s="289"/>
    </row>
    <row r="49" spans="1:14" s="283" customFormat="1" ht="9" customHeight="1">
      <c r="A49" s="281" t="s">
        <v>33</v>
      </c>
      <c r="B49" s="188" t="s">
        <v>82</v>
      </c>
      <c r="C49" s="188">
        <v>1</v>
      </c>
      <c r="D49" s="188">
        <v>1</v>
      </c>
      <c r="E49" s="282"/>
      <c r="F49" s="188" t="s">
        <v>82</v>
      </c>
      <c r="G49" s="188" t="s">
        <v>82</v>
      </c>
      <c r="H49" s="188" t="s">
        <v>82</v>
      </c>
      <c r="I49" s="188">
        <v>3810</v>
      </c>
      <c r="J49" s="188">
        <v>3810</v>
      </c>
      <c r="K49" s="188"/>
      <c r="L49" s="188" t="s">
        <v>82</v>
      </c>
      <c r="M49" s="284"/>
      <c r="N49" s="289"/>
    </row>
    <row r="50" spans="1:14" s="283" customFormat="1" ht="9" customHeight="1">
      <c r="A50" s="281" t="s">
        <v>34</v>
      </c>
      <c r="B50" s="188" t="s">
        <v>82</v>
      </c>
      <c r="C50" s="188">
        <v>1</v>
      </c>
      <c r="D50" s="188">
        <v>1</v>
      </c>
      <c r="E50" s="282"/>
      <c r="F50" s="188" t="s">
        <v>82</v>
      </c>
      <c r="G50" s="188" t="s">
        <v>82</v>
      </c>
      <c r="H50" s="188" t="s">
        <v>82</v>
      </c>
      <c r="I50" s="188">
        <v>3320</v>
      </c>
      <c r="J50" s="188">
        <v>3320</v>
      </c>
      <c r="K50" s="188"/>
      <c r="L50" s="188" t="s">
        <v>82</v>
      </c>
      <c r="M50" s="284"/>
      <c r="N50" s="289"/>
    </row>
    <row r="51" spans="1:13" s="287" customFormat="1" ht="9" customHeight="1">
      <c r="A51" s="285" t="s">
        <v>35</v>
      </c>
      <c r="B51" s="151">
        <v>6</v>
      </c>
      <c r="C51" s="151">
        <v>12</v>
      </c>
      <c r="D51" s="151">
        <v>18</v>
      </c>
      <c r="E51" s="286"/>
      <c r="F51" s="151">
        <v>945117</v>
      </c>
      <c r="G51" s="151">
        <v>289707</v>
      </c>
      <c r="H51" s="151">
        <v>1234824</v>
      </c>
      <c r="I51" s="151">
        <v>191690</v>
      </c>
      <c r="J51" s="151">
        <v>1426514</v>
      </c>
      <c r="K51" s="151"/>
      <c r="L51" s="151">
        <v>2327828.247093639</v>
      </c>
      <c r="M51" s="288"/>
    </row>
    <row r="52" spans="1:13" s="287" customFormat="1" ht="9" customHeight="1">
      <c r="A52" s="285"/>
      <c r="B52" s="151"/>
      <c r="C52" s="151"/>
      <c r="D52" s="151"/>
      <c r="E52" s="286"/>
      <c r="F52" s="151"/>
      <c r="G52" s="151"/>
      <c r="H52" s="151"/>
      <c r="I52" s="151"/>
      <c r="J52" s="151"/>
      <c r="K52" s="151"/>
      <c r="L52" s="151"/>
      <c r="M52" s="288"/>
    </row>
    <row r="53" spans="1:13" s="283" customFormat="1" ht="9" customHeight="1">
      <c r="A53" s="281" t="s">
        <v>41</v>
      </c>
      <c r="B53" s="188">
        <v>3</v>
      </c>
      <c r="C53" s="188">
        <v>1</v>
      </c>
      <c r="D53" s="188">
        <v>4</v>
      </c>
      <c r="E53" s="282"/>
      <c r="F53" s="188">
        <v>25501</v>
      </c>
      <c r="G53" s="188">
        <v>18797</v>
      </c>
      <c r="H53" s="188">
        <v>44298</v>
      </c>
      <c r="I53" s="188">
        <v>25511</v>
      </c>
      <c r="J53" s="188">
        <v>69809</v>
      </c>
      <c r="K53" s="188"/>
      <c r="L53" s="188">
        <v>50518.78095513539</v>
      </c>
      <c r="M53" s="284"/>
    </row>
    <row r="54" spans="1:13" s="283" customFormat="1" ht="9" customHeight="1">
      <c r="A54" s="281" t="s">
        <v>42</v>
      </c>
      <c r="B54" s="188">
        <v>1</v>
      </c>
      <c r="C54" s="188">
        <v>1</v>
      </c>
      <c r="D54" s="188">
        <v>2</v>
      </c>
      <c r="E54" s="282"/>
      <c r="F54" s="188">
        <v>10761</v>
      </c>
      <c r="G54" s="188">
        <v>7742</v>
      </c>
      <c r="H54" s="188">
        <v>18503</v>
      </c>
      <c r="I54" s="188">
        <v>43084</v>
      </c>
      <c r="J54" s="188">
        <v>61587</v>
      </c>
      <c r="K54" s="188"/>
      <c r="L54" s="188">
        <v>21230.51020777061</v>
      </c>
      <c r="M54" s="284"/>
    </row>
    <row r="55" spans="1:13" s="287" customFormat="1" ht="9" customHeight="1">
      <c r="A55" s="285" t="s">
        <v>43</v>
      </c>
      <c r="B55" s="151">
        <v>4</v>
      </c>
      <c r="C55" s="151">
        <v>2</v>
      </c>
      <c r="D55" s="151">
        <v>6</v>
      </c>
      <c r="E55" s="286"/>
      <c r="F55" s="151">
        <v>36262</v>
      </c>
      <c r="G55" s="151">
        <v>26539</v>
      </c>
      <c r="H55" s="151">
        <v>62801</v>
      </c>
      <c r="I55" s="151">
        <v>68595</v>
      </c>
      <c r="J55" s="151">
        <v>131396</v>
      </c>
      <c r="K55" s="151"/>
      <c r="L55" s="151">
        <v>71749.291162906</v>
      </c>
      <c r="M55" s="288"/>
    </row>
    <row r="56" spans="1:13" s="287" customFormat="1" ht="9" customHeight="1">
      <c r="A56" s="285"/>
      <c r="B56" s="151"/>
      <c r="C56" s="151"/>
      <c r="D56" s="151"/>
      <c r="E56" s="286"/>
      <c r="F56" s="151"/>
      <c r="G56" s="151"/>
      <c r="H56" s="151"/>
      <c r="I56" s="151"/>
      <c r="J56" s="151"/>
      <c r="K56" s="151"/>
      <c r="L56" s="151"/>
      <c r="M56" s="288"/>
    </row>
    <row r="57" spans="1:13" s="283" customFormat="1" ht="9" customHeight="1">
      <c r="A57" s="283" t="s">
        <v>36</v>
      </c>
      <c r="B57" s="188">
        <v>1</v>
      </c>
      <c r="C57" s="188">
        <v>1</v>
      </c>
      <c r="D57" s="188">
        <v>2</v>
      </c>
      <c r="E57" s="282"/>
      <c r="F57" s="188">
        <v>11760</v>
      </c>
      <c r="G57" s="188">
        <v>19380</v>
      </c>
      <c r="H57" s="188">
        <v>31140</v>
      </c>
      <c r="I57" s="188">
        <v>790</v>
      </c>
      <c r="J57" s="188">
        <v>31930</v>
      </c>
      <c r="K57" s="188"/>
      <c r="L57" s="188">
        <v>22759.22262907549</v>
      </c>
      <c r="M57" s="284"/>
    </row>
    <row r="58" spans="1:14" s="283" customFormat="1" ht="9" customHeight="1">
      <c r="A58" s="283" t="s">
        <v>37</v>
      </c>
      <c r="B58" s="188" t="s">
        <v>82</v>
      </c>
      <c r="C58" s="188">
        <v>1</v>
      </c>
      <c r="D58" s="188">
        <v>1</v>
      </c>
      <c r="E58" s="282"/>
      <c r="F58" s="188" t="s">
        <v>82</v>
      </c>
      <c r="G58" s="188" t="s">
        <v>82</v>
      </c>
      <c r="H58" s="188" t="s">
        <v>82</v>
      </c>
      <c r="I58" s="188" t="s">
        <v>82</v>
      </c>
      <c r="J58" s="188" t="s">
        <v>82</v>
      </c>
      <c r="K58" s="188"/>
      <c r="L58" s="188" t="s">
        <v>82</v>
      </c>
      <c r="M58" s="284"/>
      <c r="N58" s="289"/>
    </row>
    <row r="59" spans="1:14" s="283" customFormat="1" ht="9" customHeight="1">
      <c r="A59" s="283" t="s">
        <v>38</v>
      </c>
      <c r="B59" s="188" t="s">
        <v>82</v>
      </c>
      <c r="C59" s="188">
        <v>3</v>
      </c>
      <c r="D59" s="188">
        <v>3</v>
      </c>
      <c r="E59" s="282"/>
      <c r="F59" s="188" t="s">
        <v>82</v>
      </c>
      <c r="G59" s="188" t="s">
        <v>82</v>
      </c>
      <c r="H59" s="188" t="s">
        <v>82</v>
      </c>
      <c r="I59" s="188">
        <v>567</v>
      </c>
      <c r="J59" s="188">
        <v>567</v>
      </c>
      <c r="K59" s="188"/>
      <c r="L59" s="188" t="s">
        <v>82</v>
      </c>
      <c r="M59" s="284"/>
      <c r="N59" s="289"/>
    </row>
    <row r="60" spans="1:13" s="283" customFormat="1" ht="9" customHeight="1">
      <c r="A60" s="283" t="s">
        <v>176</v>
      </c>
      <c r="B60" s="188">
        <v>1</v>
      </c>
      <c r="C60" s="188">
        <v>1</v>
      </c>
      <c r="D60" s="188">
        <v>2</v>
      </c>
      <c r="E60" s="282"/>
      <c r="F60" s="188">
        <v>101584</v>
      </c>
      <c r="G60" s="188">
        <v>106800</v>
      </c>
      <c r="H60" s="188">
        <v>208384</v>
      </c>
      <c r="I60" s="188" t="s">
        <v>82</v>
      </c>
      <c r="J60" s="188">
        <v>208384</v>
      </c>
      <c r="K60" s="188"/>
      <c r="L60" s="188">
        <v>392791.29460250895</v>
      </c>
      <c r="M60" s="284"/>
    </row>
    <row r="61" spans="1:13" s="287" customFormat="1" ht="9" customHeight="1">
      <c r="A61" s="285" t="s">
        <v>40</v>
      </c>
      <c r="B61" s="151">
        <v>2</v>
      </c>
      <c r="C61" s="151">
        <v>6</v>
      </c>
      <c r="D61" s="151">
        <v>8</v>
      </c>
      <c r="E61" s="286"/>
      <c r="F61" s="151">
        <v>113344</v>
      </c>
      <c r="G61" s="151">
        <v>126180</v>
      </c>
      <c r="H61" s="151">
        <v>239524</v>
      </c>
      <c r="I61" s="151">
        <v>1357</v>
      </c>
      <c r="J61" s="151">
        <v>240881</v>
      </c>
      <c r="K61" s="151"/>
      <c r="L61" s="151">
        <v>415550.51723158447</v>
      </c>
      <c r="M61" s="288"/>
    </row>
    <row r="62" spans="1:13" s="287" customFormat="1" ht="9" customHeight="1">
      <c r="A62" s="285"/>
      <c r="B62" s="151"/>
      <c r="C62" s="151"/>
      <c r="D62" s="151"/>
      <c r="E62" s="286"/>
      <c r="F62" s="151"/>
      <c r="G62" s="151"/>
      <c r="H62" s="151"/>
      <c r="I62" s="151"/>
      <c r="J62" s="151"/>
      <c r="K62" s="151"/>
      <c r="L62" s="151"/>
      <c r="M62" s="288"/>
    </row>
    <row r="63" spans="1:14" s="283" customFormat="1" ht="9" customHeight="1">
      <c r="A63" s="281" t="s">
        <v>44</v>
      </c>
      <c r="B63" s="188" t="s">
        <v>82</v>
      </c>
      <c r="C63" s="188">
        <v>5</v>
      </c>
      <c r="D63" s="188">
        <v>5</v>
      </c>
      <c r="E63" s="282"/>
      <c r="F63" s="188" t="s">
        <v>82</v>
      </c>
      <c r="G63" s="188" t="s">
        <v>82</v>
      </c>
      <c r="H63" s="188" t="s">
        <v>82</v>
      </c>
      <c r="I63" s="188">
        <v>414334</v>
      </c>
      <c r="J63" s="188">
        <v>414334</v>
      </c>
      <c r="K63" s="188"/>
      <c r="L63" s="188" t="s">
        <v>82</v>
      </c>
      <c r="M63" s="284"/>
      <c r="N63" s="289"/>
    </row>
    <row r="64" spans="1:13" s="283" customFormat="1" ht="9" customHeight="1">
      <c r="A64" s="281" t="s">
        <v>45</v>
      </c>
      <c r="B64" s="188">
        <v>1</v>
      </c>
      <c r="C64" s="188">
        <v>2</v>
      </c>
      <c r="D64" s="188">
        <v>3</v>
      </c>
      <c r="E64" s="282"/>
      <c r="F64" s="188">
        <v>4612</v>
      </c>
      <c r="G64" s="188">
        <v>6167</v>
      </c>
      <c r="H64" s="188">
        <v>10779</v>
      </c>
      <c r="I64" s="188">
        <v>21668</v>
      </c>
      <c r="J64" s="188">
        <v>32447</v>
      </c>
      <c r="K64" s="188"/>
      <c r="L64" s="188">
        <v>8998.745009735212</v>
      </c>
      <c r="M64" s="284"/>
    </row>
    <row r="65" spans="1:13" s="283" customFormat="1" ht="9" customHeight="1">
      <c r="A65" s="281" t="s">
        <v>46</v>
      </c>
      <c r="B65" s="188">
        <v>14</v>
      </c>
      <c r="C65" s="188">
        <v>13</v>
      </c>
      <c r="D65" s="188">
        <v>27</v>
      </c>
      <c r="E65" s="282"/>
      <c r="F65" s="188">
        <v>4034475</v>
      </c>
      <c r="G65" s="188">
        <v>1497412</v>
      </c>
      <c r="H65" s="188">
        <v>5531887</v>
      </c>
      <c r="I65" s="188">
        <v>1798476</v>
      </c>
      <c r="J65" s="188">
        <v>7330363</v>
      </c>
      <c r="K65" s="188"/>
      <c r="L65" s="188">
        <v>20671372.27762657</v>
      </c>
      <c r="M65" s="284"/>
    </row>
    <row r="66" spans="1:13" s="283" customFormat="1" ht="9" customHeight="1">
      <c r="A66" s="281" t="s">
        <v>47</v>
      </c>
      <c r="B66" s="188">
        <v>4</v>
      </c>
      <c r="C66" s="188">
        <v>9</v>
      </c>
      <c r="D66" s="188">
        <v>13</v>
      </c>
      <c r="E66" s="282"/>
      <c r="F66" s="188">
        <v>84988</v>
      </c>
      <c r="G66" s="188">
        <v>59423</v>
      </c>
      <c r="H66" s="188">
        <v>144411</v>
      </c>
      <c r="I66" s="188">
        <v>80310</v>
      </c>
      <c r="J66" s="188">
        <v>224721</v>
      </c>
      <c r="K66" s="188"/>
      <c r="L66" s="188">
        <v>217018.28773879676</v>
      </c>
      <c r="M66" s="284"/>
    </row>
    <row r="67" spans="1:13" s="287" customFormat="1" ht="9" customHeight="1">
      <c r="A67" s="285" t="s">
        <v>48</v>
      </c>
      <c r="B67" s="151">
        <v>19</v>
      </c>
      <c r="C67" s="151">
        <v>29</v>
      </c>
      <c r="D67" s="151">
        <v>48</v>
      </c>
      <c r="E67" s="286"/>
      <c r="F67" s="151">
        <v>4124075</v>
      </c>
      <c r="G67" s="151">
        <v>1563002</v>
      </c>
      <c r="H67" s="151">
        <v>5687077</v>
      </c>
      <c r="I67" s="151">
        <v>2314788</v>
      </c>
      <c r="J67" s="151">
        <v>8001865</v>
      </c>
      <c r="K67" s="151"/>
      <c r="L67" s="151">
        <v>20897389.310375102</v>
      </c>
      <c r="M67" s="288"/>
    </row>
    <row r="68" spans="1:13" s="287" customFormat="1" ht="9" customHeight="1">
      <c r="A68" s="285"/>
      <c r="B68" s="151"/>
      <c r="C68" s="151"/>
      <c r="D68" s="151"/>
      <c r="E68" s="286"/>
      <c r="F68" s="151"/>
      <c r="G68" s="151"/>
      <c r="H68" s="151"/>
      <c r="I68" s="151"/>
      <c r="J68" s="151"/>
      <c r="K68" s="151"/>
      <c r="L68" s="151"/>
      <c r="M68" s="288"/>
    </row>
    <row r="69" spans="1:14" s="283" customFormat="1" ht="9" customHeight="1">
      <c r="A69" s="281" t="s">
        <v>49</v>
      </c>
      <c r="B69" s="188" t="s">
        <v>82</v>
      </c>
      <c r="C69" s="188">
        <v>1</v>
      </c>
      <c r="D69" s="188">
        <v>1</v>
      </c>
      <c r="E69" s="282"/>
      <c r="F69" s="188" t="s">
        <v>82</v>
      </c>
      <c r="G69" s="188" t="s">
        <v>82</v>
      </c>
      <c r="H69" s="188" t="s">
        <v>82</v>
      </c>
      <c r="I69" s="188">
        <v>2328</v>
      </c>
      <c r="J69" s="188">
        <v>2328</v>
      </c>
      <c r="K69" s="188"/>
      <c r="L69" s="188" t="s">
        <v>82</v>
      </c>
      <c r="M69" s="284"/>
      <c r="N69" s="289"/>
    </row>
    <row r="70" spans="1:14" s="283" customFormat="1" ht="9" customHeight="1">
      <c r="A70" s="281" t="s">
        <v>50</v>
      </c>
      <c r="B70" s="188" t="s">
        <v>82</v>
      </c>
      <c r="C70" s="188">
        <v>3</v>
      </c>
      <c r="D70" s="188">
        <v>3</v>
      </c>
      <c r="E70" s="282"/>
      <c r="F70" s="188" t="s">
        <v>82</v>
      </c>
      <c r="G70" s="188" t="s">
        <v>82</v>
      </c>
      <c r="H70" s="188" t="s">
        <v>82</v>
      </c>
      <c r="I70" s="188">
        <v>12790</v>
      </c>
      <c r="J70" s="188">
        <v>12790</v>
      </c>
      <c r="K70" s="188"/>
      <c r="L70" s="188" t="s">
        <v>82</v>
      </c>
      <c r="M70" s="284"/>
      <c r="N70" s="289"/>
    </row>
    <row r="71" spans="1:14" s="283" customFormat="1" ht="9" customHeight="1">
      <c r="A71" s="281" t="s">
        <v>51</v>
      </c>
      <c r="B71" s="188" t="s">
        <v>82</v>
      </c>
      <c r="C71" s="188">
        <v>2</v>
      </c>
      <c r="D71" s="188">
        <v>2</v>
      </c>
      <c r="E71" s="282"/>
      <c r="F71" s="188" t="s">
        <v>82</v>
      </c>
      <c r="G71" s="188" t="s">
        <v>82</v>
      </c>
      <c r="H71" s="188" t="s">
        <v>82</v>
      </c>
      <c r="I71" s="188">
        <v>15464</v>
      </c>
      <c r="J71" s="188">
        <v>15464</v>
      </c>
      <c r="K71" s="188"/>
      <c r="L71" s="188" t="s">
        <v>82</v>
      </c>
      <c r="M71" s="284"/>
      <c r="N71" s="289"/>
    </row>
    <row r="72" spans="1:14" s="287" customFormat="1" ht="9" customHeight="1">
      <c r="A72" s="285" t="s">
        <v>53</v>
      </c>
      <c r="B72" s="151" t="s">
        <v>82</v>
      </c>
      <c r="C72" s="151">
        <v>6</v>
      </c>
      <c r="D72" s="151">
        <v>6</v>
      </c>
      <c r="E72" s="286"/>
      <c r="F72" s="151" t="s">
        <v>82</v>
      </c>
      <c r="G72" s="151" t="s">
        <v>82</v>
      </c>
      <c r="H72" s="151" t="s">
        <v>82</v>
      </c>
      <c r="I72" s="151">
        <v>30582</v>
      </c>
      <c r="J72" s="151">
        <v>30582</v>
      </c>
      <c r="K72" s="151"/>
      <c r="L72" s="151" t="s">
        <v>82</v>
      </c>
      <c r="M72" s="288"/>
      <c r="N72" s="299"/>
    </row>
    <row r="73" spans="1:14" s="287" customFormat="1" ht="6.75" customHeight="1">
      <c r="A73" s="395"/>
      <c r="B73" s="391"/>
      <c r="C73" s="391"/>
      <c r="D73" s="391"/>
      <c r="E73" s="396"/>
      <c r="F73" s="391"/>
      <c r="G73" s="391"/>
      <c r="H73" s="391"/>
      <c r="I73" s="391"/>
      <c r="J73" s="391"/>
      <c r="K73" s="391"/>
      <c r="L73" s="391"/>
      <c r="M73" s="288"/>
      <c r="N73" s="299"/>
    </row>
    <row r="74" spans="1:13" ht="12" customHeight="1">
      <c r="A74" s="230" t="s">
        <v>199</v>
      </c>
      <c r="L74" s="24"/>
      <c r="M74" s="32"/>
    </row>
    <row r="75" spans="1:25" ht="12" customHeight="1">
      <c r="A75" s="26" t="s">
        <v>154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2"/>
      <c r="N75" s="208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6" ht="9" customHeight="1">
      <c r="A76" s="33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32"/>
      <c r="N76" s="208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14" s="40" customFormat="1" ht="11.25" customHeight="1">
      <c r="A77" s="406" t="s">
        <v>84</v>
      </c>
      <c r="B77" s="409" t="s">
        <v>79</v>
      </c>
      <c r="C77" s="409"/>
      <c r="D77" s="409"/>
      <c r="E77" s="232"/>
      <c r="F77" s="410" t="s">
        <v>83</v>
      </c>
      <c r="G77" s="410"/>
      <c r="H77" s="410"/>
      <c r="I77" s="410"/>
      <c r="J77" s="410"/>
      <c r="K77" s="233"/>
      <c r="L77" s="415" t="s">
        <v>256</v>
      </c>
      <c r="N77" s="208"/>
    </row>
    <row r="78" spans="1:25" s="40" customFormat="1" ht="12" customHeight="1">
      <c r="A78" s="407"/>
      <c r="B78" s="411" t="s">
        <v>192</v>
      </c>
      <c r="C78" s="411" t="s">
        <v>218</v>
      </c>
      <c r="D78" s="411" t="s">
        <v>211</v>
      </c>
      <c r="E78" s="235"/>
      <c r="F78" s="410" t="s">
        <v>193</v>
      </c>
      <c r="G78" s="410"/>
      <c r="H78" s="410"/>
      <c r="I78" s="411" t="s">
        <v>194</v>
      </c>
      <c r="J78" s="411" t="s">
        <v>211</v>
      </c>
      <c r="K78" s="236"/>
      <c r="L78" s="401"/>
      <c r="N78" s="213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6" s="40" customFormat="1" ht="12" customHeight="1">
      <c r="A79" s="408"/>
      <c r="B79" s="412"/>
      <c r="C79" s="412"/>
      <c r="D79" s="412"/>
      <c r="E79" s="237"/>
      <c r="F79" s="239" t="s">
        <v>2</v>
      </c>
      <c r="G79" s="239" t="s">
        <v>3</v>
      </c>
      <c r="H79" s="239" t="s">
        <v>1</v>
      </c>
      <c r="I79" s="412"/>
      <c r="J79" s="412"/>
      <c r="K79" s="238"/>
      <c r="L79" s="416"/>
      <c r="N79" s="213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4"/>
    </row>
    <row r="80" spans="1:13" s="29" customFormat="1" ht="9" customHeight="1">
      <c r="A80" s="30"/>
      <c r="M80" s="31"/>
    </row>
    <row r="81" spans="1:13" s="283" customFormat="1" ht="9" customHeight="1">
      <c r="A81" s="281" t="s">
        <v>54</v>
      </c>
      <c r="B81" s="188">
        <v>2</v>
      </c>
      <c r="C81" s="188">
        <v>1</v>
      </c>
      <c r="D81" s="188">
        <v>3</v>
      </c>
      <c r="F81" s="188">
        <v>616</v>
      </c>
      <c r="G81" s="188">
        <v>13636</v>
      </c>
      <c r="H81" s="188">
        <v>14252</v>
      </c>
      <c r="I81" s="188">
        <v>1632</v>
      </c>
      <c r="J81" s="188">
        <v>15884</v>
      </c>
      <c r="K81" s="188"/>
      <c r="L81" s="188">
        <v>1095.9215398678903</v>
      </c>
      <c r="M81" s="284"/>
    </row>
    <row r="82" spans="1:13" s="283" customFormat="1" ht="9" customHeight="1">
      <c r="A82" s="281" t="s">
        <v>55</v>
      </c>
      <c r="B82" s="188">
        <v>1</v>
      </c>
      <c r="C82" s="188" t="s">
        <v>82</v>
      </c>
      <c r="D82" s="188">
        <v>1</v>
      </c>
      <c r="F82" s="188">
        <v>6509</v>
      </c>
      <c r="G82" s="188">
        <v>5483</v>
      </c>
      <c r="H82" s="188">
        <v>11992</v>
      </c>
      <c r="I82" s="188" t="s">
        <v>82</v>
      </c>
      <c r="J82" s="188">
        <v>11992</v>
      </c>
      <c r="K82" s="188"/>
      <c r="L82" s="188">
        <v>12908.323735842625</v>
      </c>
      <c r="M82" s="284"/>
    </row>
    <row r="83" spans="1:13" s="287" customFormat="1" ht="9" customHeight="1">
      <c r="A83" s="285" t="s">
        <v>56</v>
      </c>
      <c r="B83" s="151">
        <v>3</v>
      </c>
      <c r="C83" s="151">
        <v>1</v>
      </c>
      <c r="D83" s="151">
        <v>4</v>
      </c>
      <c r="F83" s="151">
        <v>7125</v>
      </c>
      <c r="G83" s="151">
        <v>19119</v>
      </c>
      <c r="H83" s="151">
        <v>26244</v>
      </c>
      <c r="I83" s="151">
        <v>1632</v>
      </c>
      <c r="J83" s="151">
        <v>27876</v>
      </c>
      <c r="K83" s="151"/>
      <c r="L83" s="151">
        <v>14004.245275710517</v>
      </c>
      <c r="M83" s="288"/>
    </row>
    <row r="84" spans="1:13" s="287" customFormat="1" ht="9" customHeight="1">
      <c r="A84" s="285"/>
      <c r="B84" s="151"/>
      <c r="C84" s="151"/>
      <c r="D84" s="151"/>
      <c r="F84" s="151"/>
      <c r="G84" s="151"/>
      <c r="H84" s="151"/>
      <c r="I84" s="151"/>
      <c r="J84" s="151"/>
      <c r="K84" s="151"/>
      <c r="L84" s="151"/>
      <c r="M84" s="288"/>
    </row>
    <row r="85" spans="1:13" s="283" customFormat="1" ht="9" customHeight="1">
      <c r="A85" s="281" t="s">
        <v>94</v>
      </c>
      <c r="B85" s="188">
        <v>1</v>
      </c>
      <c r="C85" s="188" t="s">
        <v>82</v>
      </c>
      <c r="D85" s="188">
        <v>1</v>
      </c>
      <c r="F85" s="188">
        <v>8738</v>
      </c>
      <c r="G85" s="188">
        <v>22691</v>
      </c>
      <c r="H85" s="188">
        <v>31429</v>
      </c>
      <c r="I85" s="188" t="s">
        <v>82</v>
      </c>
      <c r="J85" s="188">
        <v>31429</v>
      </c>
      <c r="K85" s="188"/>
      <c r="L85" s="188">
        <v>16772.45425483016</v>
      </c>
      <c r="M85" s="284"/>
    </row>
    <row r="86" spans="1:14" s="283" customFormat="1" ht="9" customHeight="1">
      <c r="A86" s="281" t="s">
        <v>58</v>
      </c>
      <c r="B86" s="188">
        <v>3</v>
      </c>
      <c r="C86" s="188">
        <v>2</v>
      </c>
      <c r="D86" s="188">
        <v>5</v>
      </c>
      <c r="F86" s="188" t="s">
        <v>82</v>
      </c>
      <c r="G86" s="188" t="s">
        <v>82</v>
      </c>
      <c r="H86" s="188" t="s">
        <v>82</v>
      </c>
      <c r="I86" s="188">
        <v>13404</v>
      </c>
      <c r="J86" s="188">
        <v>13404</v>
      </c>
      <c r="K86" s="188"/>
      <c r="L86" s="188" t="s">
        <v>82</v>
      </c>
      <c r="M86" s="284"/>
      <c r="N86" s="289"/>
    </row>
    <row r="87" spans="1:13" s="283" customFormat="1" ht="9" customHeight="1">
      <c r="A87" s="281" t="s">
        <v>59</v>
      </c>
      <c r="B87" s="188">
        <v>10</v>
      </c>
      <c r="C87" s="188">
        <v>11</v>
      </c>
      <c r="D87" s="188">
        <v>21</v>
      </c>
      <c r="F87" s="188">
        <v>445977</v>
      </c>
      <c r="G87" s="188">
        <v>286487</v>
      </c>
      <c r="H87" s="188">
        <v>732464</v>
      </c>
      <c r="I87" s="188">
        <v>473450</v>
      </c>
      <c r="J87" s="188">
        <v>1205914</v>
      </c>
      <c r="K87" s="188"/>
      <c r="L87" s="188">
        <v>1566471.6181111105</v>
      </c>
      <c r="M87" s="284"/>
    </row>
    <row r="88" spans="1:13" s="283" customFormat="1" ht="9" customHeight="1">
      <c r="A88" s="281" t="s">
        <v>60</v>
      </c>
      <c r="B88" s="188">
        <v>3</v>
      </c>
      <c r="C88" s="188">
        <v>1</v>
      </c>
      <c r="D88" s="188">
        <v>4</v>
      </c>
      <c r="F88" s="188">
        <v>129191</v>
      </c>
      <c r="G88" s="188">
        <v>241192</v>
      </c>
      <c r="H88" s="188">
        <v>370383</v>
      </c>
      <c r="I88" s="188">
        <v>11098</v>
      </c>
      <c r="J88" s="188">
        <v>381481</v>
      </c>
      <c r="K88" s="188"/>
      <c r="L88" s="188">
        <v>469461.3870999396</v>
      </c>
      <c r="M88" s="284"/>
    </row>
    <row r="89" spans="1:13" s="287" customFormat="1" ht="9" customHeight="1">
      <c r="A89" s="285" t="s">
        <v>61</v>
      </c>
      <c r="B89" s="151">
        <v>17</v>
      </c>
      <c r="C89" s="151">
        <v>14</v>
      </c>
      <c r="D89" s="151">
        <v>31</v>
      </c>
      <c r="F89" s="151">
        <v>583906</v>
      </c>
      <c r="G89" s="151">
        <v>550370</v>
      </c>
      <c r="H89" s="151">
        <v>1134276</v>
      </c>
      <c r="I89" s="151">
        <v>497952</v>
      </c>
      <c r="J89" s="151">
        <v>1632228</v>
      </c>
      <c r="K89" s="151"/>
      <c r="L89" s="151">
        <v>2052705.4594658802</v>
      </c>
      <c r="M89" s="288"/>
    </row>
    <row r="90" spans="1:13" s="287" customFormat="1" ht="9" customHeight="1">
      <c r="A90" s="285"/>
      <c r="B90" s="151"/>
      <c r="C90" s="151"/>
      <c r="D90" s="151"/>
      <c r="F90" s="151"/>
      <c r="G90" s="151"/>
      <c r="H90" s="151"/>
      <c r="I90" s="151"/>
      <c r="J90" s="151"/>
      <c r="K90" s="151"/>
      <c r="L90" s="151"/>
      <c r="M90" s="288"/>
    </row>
    <row r="91" spans="1:13" s="283" customFormat="1" ht="9" customHeight="1">
      <c r="A91" s="281" t="s">
        <v>62</v>
      </c>
      <c r="B91" s="188">
        <v>3</v>
      </c>
      <c r="C91" s="188">
        <v>1</v>
      </c>
      <c r="D91" s="188">
        <v>4</v>
      </c>
      <c r="F91" s="188">
        <v>123435</v>
      </c>
      <c r="G91" s="188">
        <v>131486</v>
      </c>
      <c r="H91" s="188">
        <v>254921</v>
      </c>
      <c r="I91" s="188" t="s">
        <v>82</v>
      </c>
      <c r="J91" s="188">
        <v>254921</v>
      </c>
      <c r="K91" s="188"/>
      <c r="L91" s="188">
        <v>310817.70620832837</v>
      </c>
      <c r="M91" s="284"/>
    </row>
    <row r="92" spans="1:14" s="283" customFormat="1" ht="9" customHeight="1">
      <c r="A92" s="281" t="s">
        <v>63</v>
      </c>
      <c r="B92" s="188" t="s">
        <v>82</v>
      </c>
      <c r="C92" s="188">
        <v>1</v>
      </c>
      <c r="D92" s="188">
        <v>1</v>
      </c>
      <c r="F92" s="188" t="s">
        <v>82</v>
      </c>
      <c r="G92" s="188" t="s">
        <v>82</v>
      </c>
      <c r="H92" s="188" t="s">
        <v>82</v>
      </c>
      <c r="I92" s="188">
        <v>1213</v>
      </c>
      <c r="J92" s="188">
        <v>1213</v>
      </c>
      <c r="K92" s="188"/>
      <c r="L92" s="188" t="s">
        <v>82</v>
      </c>
      <c r="M92" s="284"/>
      <c r="N92" s="289"/>
    </row>
    <row r="93" spans="1:13" s="283" customFormat="1" ht="9" customHeight="1">
      <c r="A93" s="281" t="s">
        <v>64</v>
      </c>
      <c r="B93" s="188">
        <v>1</v>
      </c>
      <c r="C93" s="188">
        <v>1</v>
      </c>
      <c r="D93" s="188">
        <v>2</v>
      </c>
      <c r="F93" s="188">
        <v>7</v>
      </c>
      <c r="G93" s="188" t="s">
        <v>82</v>
      </c>
      <c r="H93" s="188">
        <v>7</v>
      </c>
      <c r="I93" s="188">
        <v>1795</v>
      </c>
      <c r="J93" s="188">
        <v>1802</v>
      </c>
      <c r="K93" s="188"/>
      <c r="L93" s="188">
        <v>14.460793174505621</v>
      </c>
      <c r="M93" s="284"/>
    </row>
    <row r="94" spans="1:13" s="287" customFormat="1" ht="9" customHeight="1">
      <c r="A94" s="285" t="s">
        <v>66</v>
      </c>
      <c r="B94" s="151">
        <v>4</v>
      </c>
      <c r="C94" s="151">
        <v>3</v>
      </c>
      <c r="D94" s="151">
        <v>7</v>
      </c>
      <c r="F94" s="151">
        <v>123442</v>
      </c>
      <c r="G94" s="151">
        <v>131486</v>
      </c>
      <c r="H94" s="151">
        <v>254928</v>
      </c>
      <c r="I94" s="151">
        <v>3008</v>
      </c>
      <c r="J94" s="151">
        <v>257936</v>
      </c>
      <c r="K94" s="151"/>
      <c r="L94" s="151">
        <v>310832.1670015029</v>
      </c>
      <c r="M94" s="288"/>
    </row>
    <row r="95" spans="1:13" s="287" customFormat="1" ht="9" customHeight="1">
      <c r="A95" s="285"/>
      <c r="B95" s="151"/>
      <c r="C95" s="151"/>
      <c r="D95" s="151"/>
      <c r="F95" s="151"/>
      <c r="G95" s="151"/>
      <c r="H95" s="151"/>
      <c r="I95" s="151"/>
      <c r="J95" s="151"/>
      <c r="K95" s="151"/>
      <c r="L95" s="151"/>
      <c r="M95" s="288"/>
    </row>
    <row r="96" spans="1:14" s="283" customFormat="1" ht="9" customHeight="1">
      <c r="A96" s="281" t="s">
        <v>67</v>
      </c>
      <c r="B96" s="188" t="s">
        <v>82</v>
      </c>
      <c r="C96" s="188">
        <v>3</v>
      </c>
      <c r="D96" s="188">
        <v>3</v>
      </c>
      <c r="F96" s="188" t="s">
        <v>82</v>
      </c>
      <c r="G96" s="188" t="s">
        <v>82</v>
      </c>
      <c r="H96" s="188" t="s">
        <v>82</v>
      </c>
      <c r="I96" s="188">
        <v>109081</v>
      </c>
      <c r="J96" s="188">
        <v>109081</v>
      </c>
      <c r="K96" s="188"/>
      <c r="L96" s="188" t="s">
        <v>82</v>
      </c>
      <c r="M96" s="284"/>
      <c r="N96" s="289"/>
    </row>
    <row r="97" spans="1:14" s="283" customFormat="1" ht="9" customHeight="1">
      <c r="A97" s="281" t="s">
        <v>68</v>
      </c>
      <c r="B97" s="188" t="s">
        <v>82</v>
      </c>
      <c r="C97" s="188">
        <v>2</v>
      </c>
      <c r="D97" s="188">
        <v>2</v>
      </c>
      <c r="F97" s="188" t="s">
        <v>82</v>
      </c>
      <c r="G97" s="188" t="s">
        <v>82</v>
      </c>
      <c r="H97" s="188" t="s">
        <v>82</v>
      </c>
      <c r="I97" s="188">
        <v>38159</v>
      </c>
      <c r="J97" s="188">
        <v>38159</v>
      </c>
      <c r="K97" s="188"/>
      <c r="L97" s="188" t="s">
        <v>82</v>
      </c>
      <c r="M97" s="284"/>
      <c r="N97" s="289"/>
    </row>
    <row r="98" spans="1:14" s="287" customFormat="1" ht="9" customHeight="1">
      <c r="A98" s="285" t="s">
        <v>69</v>
      </c>
      <c r="B98" s="151" t="s">
        <v>82</v>
      </c>
      <c r="C98" s="151">
        <v>5</v>
      </c>
      <c r="D98" s="151">
        <v>5</v>
      </c>
      <c r="F98" s="151" t="s">
        <v>82</v>
      </c>
      <c r="G98" s="151" t="s">
        <v>82</v>
      </c>
      <c r="H98" s="151" t="s">
        <v>82</v>
      </c>
      <c r="I98" s="151">
        <v>147240</v>
      </c>
      <c r="J98" s="151">
        <v>147240</v>
      </c>
      <c r="K98" s="151"/>
      <c r="L98" s="151" t="s">
        <v>82</v>
      </c>
      <c r="M98" s="288"/>
      <c r="N98" s="289"/>
    </row>
    <row r="99" spans="1:14" s="287" customFormat="1" ht="9" customHeight="1">
      <c r="A99" s="285"/>
      <c r="B99" s="151"/>
      <c r="C99" s="151"/>
      <c r="D99" s="151"/>
      <c r="F99" s="151"/>
      <c r="G99" s="151"/>
      <c r="H99" s="151"/>
      <c r="I99" s="151"/>
      <c r="J99" s="151"/>
      <c r="K99" s="151"/>
      <c r="L99" s="151"/>
      <c r="M99" s="288"/>
      <c r="N99" s="289"/>
    </row>
    <row r="100" spans="1:14" s="283" customFormat="1" ht="9" customHeight="1">
      <c r="A100" s="281" t="s">
        <v>95</v>
      </c>
      <c r="B100" s="188" t="s">
        <v>82</v>
      </c>
      <c r="C100" s="188">
        <v>1</v>
      </c>
      <c r="D100" s="188">
        <v>1</v>
      </c>
      <c r="F100" s="188" t="s">
        <v>82</v>
      </c>
      <c r="G100" s="188" t="s">
        <v>82</v>
      </c>
      <c r="H100" s="188" t="s">
        <v>82</v>
      </c>
      <c r="I100" s="188">
        <v>30390</v>
      </c>
      <c r="J100" s="188">
        <v>30390</v>
      </c>
      <c r="K100" s="188"/>
      <c r="L100" s="188" t="s">
        <v>82</v>
      </c>
      <c r="M100" s="284"/>
      <c r="N100" s="289"/>
    </row>
    <row r="101" spans="1:14" s="283" customFormat="1" ht="9" customHeight="1">
      <c r="A101" s="281" t="s">
        <v>70</v>
      </c>
      <c r="B101" s="188" t="s">
        <v>82</v>
      </c>
      <c r="C101" s="188">
        <v>2</v>
      </c>
      <c r="D101" s="188">
        <v>2</v>
      </c>
      <c r="F101" s="188" t="s">
        <v>82</v>
      </c>
      <c r="G101" s="188" t="s">
        <v>82</v>
      </c>
      <c r="H101" s="188" t="s">
        <v>82</v>
      </c>
      <c r="I101" s="188">
        <v>18633</v>
      </c>
      <c r="J101" s="188">
        <v>18633</v>
      </c>
      <c r="K101" s="188"/>
      <c r="L101" s="188" t="s">
        <v>82</v>
      </c>
      <c r="M101" s="284"/>
      <c r="N101" s="289"/>
    </row>
    <row r="102" spans="1:14" s="283" customFormat="1" ht="9" customHeight="1">
      <c r="A102" s="281" t="s">
        <v>71</v>
      </c>
      <c r="B102" s="188" t="s">
        <v>82</v>
      </c>
      <c r="C102" s="188">
        <v>1</v>
      </c>
      <c r="D102" s="188">
        <v>1</v>
      </c>
      <c r="F102" s="188" t="s">
        <v>82</v>
      </c>
      <c r="G102" s="188" t="s">
        <v>82</v>
      </c>
      <c r="H102" s="188" t="s">
        <v>82</v>
      </c>
      <c r="I102" s="188">
        <v>11674</v>
      </c>
      <c r="J102" s="188">
        <v>11674</v>
      </c>
      <c r="K102" s="188"/>
      <c r="L102" s="188" t="s">
        <v>82</v>
      </c>
      <c r="M102" s="267"/>
      <c r="N102" s="289"/>
    </row>
    <row r="103" spans="1:14" s="283" customFormat="1" ht="9" customHeight="1">
      <c r="A103" s="281" t="s">
        <v>100</v>
      </c>
      <c r="B103" s="188" t="s">
        <v>82</v>
      </c>
      <c r="C103" s="188">
        <v>6</v>
      </c>
      <c r="D103" s="188">
        <v>6</v>
      </c>
      <c r="F103" s="188" t="s">
        <v>82</v>
      </c>
      <c r="G103" s="188" t="s">
        <v>82</v>
      </c>
      <c r="H103" s="188" t="s">
        <v>82</v>
      </c>
      <c r="I103" s="188">
        <v>70087</v>
      </c>
      <c r="J103" s="188">
        <v>70087</v>
      </c>
      <c r="K103" s="188"/>
      <c r="L103" s="188" t="s">
        <v>82</v>
      </c>
      <c r="M103" s="284"/>
      <c r="N103" s="289"/>
    </row>
    <row r="104" spans="1:14" s="287" customFormat="1" ht="9" customHeight="1">
      <c r="A104" s="285" t="s">
        <v>73</v>
      </c>
      <c r="B104" s="151" t="s">
        <v>82</v>
      </c>
      <c r="C104" s="151">
        <v>10</v>
      </c>
      <c r="D104" s="151">
        <v>10</v>
      </c>
      <c r="F104" s="151" t="s">
        <v>82</v>
      </c>
      <c r="G104" s="151" t="s">
        <v>82</v>
      </c>
      <c r="H104" s="151" t="s">
        <v>82</v>
      </c>
      <c r="I104" s="151">
        <v>130784</v>
      </c>
      <c r="J104" s="151">
        <v>130784</v>
      </c>
      <c r="K104" s="151"/>
      <c r="L104" s="151" t="s">
        <v>82</v>
      </c>
      <c r="M104" s="288"/>
      <c r="N104" s="289"/>
    </row>
    <row r="105" spans="1:14" s="287" customFormat="1" ht="9" customHeight="1">
      <c r="A105" s="285"/>
      <c r="B105" s="151"/>
      <c r="C105" s="151"/>
      <c r="D105" s="151"/>
      <c r="F105" s="151"/>
      <c r="G105" s="151"/>
      <c r="H105" s="151"/>
      <c r="I105" s="151"/>
      <c r="J105" s="151"/>
      <c r="K105" s="151"/>
      <c r="L105" s="151"/>
      <c r="M105" s="288"/>
      <c r="N105" s="289"/>
    </row>
    <row r="106" spans="1:14" s="283" customFormat="1" ht="9" customHeight="1">
      <c r="A106" s="281" t="s">
        <v>74</v>
      </c>
      <c r="B106" s="188" t="s">
        <v>82</v>
      </c>
      <c r="C106" s="188">
        <v>4</v>
      </c>
      <c r="D106" s="188">
        <v>4</v>
      </c>
      <c r="F106" s="188" t="s">
        <v>82</v>
      </c>
      <c r="G106" s="188" t="s">
        <v>82</v>
      </c>
      <c r="H106" s="188" t="s">
        <v>82</v>
      </c>
      <c r="I106" s="188">
        <v>78916</v>
      </c>
      <c r="J106" s="188">
        <v>78916</v>
      </c>
      <c r="K106" s="188"/>
      <c r="L106" s="188" t="s">
        <v>82</v>
      </c>
      <c r="M106" s="284"/>
      <c r="N106" s="289"/>
    </row>
    <row r="107" spans="1:25" s="283" customFormat="1" ht="9" customHeight="1">
      <c r="A107" s="281" t="s">
        <v>96</v>
      </c>
      <c r="B107" s="188" t="s">
        <v>82</v>
      </c>
      <c r="C107" s="188">
        <v>2</v>
      </c>
      <c r="D107" s="188">
        <v>2</v>
      </c>
      <c r="E107" s="287"/>
      <c r="F107" s="188" t="s">
        <v>82</v>
      </c>
      <c r="G107" s="188" t="s">
        <v>82</v>
      </c>
      <c r="H107" s="188" t="s">
        <v>82</v>
      </c>
      <c r="I107" s="188">
        <v>24799</v>
      </c>
      <c r="J107" s="188">
        <v>24799</v>
      </c>
      <c r="K107" s="188"/>
      <c r="L107" s="188" t="s">
        <v>82</v>
      </c>
      <c r="M107" s="284"/>
      <c r="N107" s="289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</row>
    <row r="108" spans="1:14" s="287" customFormat="1" ht="9" customHeight="1">
      <c r="A108" s="285" t="s">
        <v>76</v>
      </c>
      <c r="B108" s="151" t="s">
        <v>82</v>
      </c>
      <c r="C108" s="151">
        <v>6</v>
      </c>
      <c r="D108" s="151">
        <v>6</v>
      </c>
      <c r="F108" s="151" t="s">
        <v>82</v>
      </c>
      <c r="G108" s="151" t="s">
        <v>82</v>
      </c>
      <c r="H108" s="151" t="s">
        <v>82</v>
      </c>
      <c r="I108" s="151">
        <v>103715</v>
      </c>
      <c r="J108" s="151">
        <v>103715</v>
      </c>
      <c r="K108" s="151"/>
      <c r="L108" s="151" t="s">
        <v>82</v>
      </c>
      <c r="M108" s="288"/>
      <c r="N108" s="289"/>
    </row>
    <row r="109" spans="1:14" s="287" customFormat="1" ht="9" customHeight="1">
      <c r="A109" s="285"/>
      <c r="B109" s="151"/>
      <c r="C109" s="151"/>
      <c r="D109" s="151"/>
      <c r="F109" s="151"/>
      <c r="G109" s="151"/>
      <c r="H109" s="151"/>
      <c r="I109" s="151"/>
      <c r="J109" s="151"/>
      <c r="K109" s="151"/>
      <c r="L109" s="151"/>
      <c r="M109" s="288"/>
      <c r="N109" s="289"/>
    </row>
    <row r="110" spans="1:14" s="287" customFormat="1" ht="9" customHeight="1">
      <c r="A110" s="290" t="s">
        <v>77</v>
      </c>
      <c r="B110" s="151">
        <v>76</v>
      </c>
      <c r="C110" s="151">
        <v>122</v>
      </c>
      <c r="D110" s="151">
        <v>198</v>
      </c>
      <c r="F110" s="151">
        <v>6660255</v>
      </c>
      <c r="G110" s="151">
        <v>3332805</v>
      </c>
      <c r="H110" s="151">
        <v>9993060</v>
      </c>
      <c r="I110" s="151">
        <v>5305482</v>
      </c>
      <c r="J110" s="151">
        <v>15298542</v>
      </c>
      <c r="K110" s="151"/>
      <c r="L110" s="151">
        <v>28530293.812329892</v>
      </c>
      <c r="M110" s="288"/>
      <c r="N110" s="263"/>
    </row>
    <row r="111" spans="1:13" s="287" customFormat="1" ht="9" customHeight="1">
      <c r="A111" s="291" t="s">
        <v>197</v>
      </c>
      <c r="B111" s="151">
        <v>21</v>
      </c>
      <c r="C111" s="151">
        <v>28</v>
      </c>
      <c r="D111" s="151">
        <v>49</v>
      </c>
      <c r="F111" s="151">
        <v>726984</v>
      </c>
      <c r="G111" s="151">
        <v>626402</v>
      </c>
      <c r="H111" s="151">
        <v>1353386</v>
      </c>
      <c r="I111" s="151">
        <v>1814139</v>
      </c>
      <c r="J111" s="151">
        <v>3167525</v>
      </c>
      <c r="K111" s="151"/>
      <c r="L111" s="151">
        <v>2440234.5747235664</v>
      </c>
      <c r="M111" s="288"/>
    </row>
    <row r="112" spans="1:13" s="287" customFormat="1" ht="9" customHeight="1">
      <c r="A112" s="292" t="s">
        <v>144</v>
      </c>
      <c r="B112" s="151">
        <v>31</v>
      </c>
      <c r="C112" s="151">
        <v>49</v>
      </c>
      <c r="D112" s="151">
        <v>80</v>
      </c>
      <c r="F112" s="151">
        <v>5218798</v>
      </c>
      <c r="G112" s="151">
        <v>2005428</v>
      </c>
      <c r="H112" s="151">
        <v>7224226</v>
      </c>
      <c r="I112" s="151">
        <v>2576430</v>
      </c>
      <c r="J112" s="151">
        <v>9800656</v>
      </c>
      <c r="K112" s="151"/>
      <c r="L112" s="151">
        <v>23712517.365863234</v>
      </c>
      <c r="M112" s="288"/>
    </row>
    <row r="113" spans="1:13" s="287" customFormat="1" ht="9" customHeight="1">
      <c r="A113" s="292" t="s">
        <v>198</v>
      </c>
      <c r="B113" s="151">
        <v>24</v>
      </c>
      <c r="C113" s="151">
        <v>45</v>
      </c>
      <c r="D113" s="151">
        <v>69</v>
      </c>
      <c r="F113" s="151">
        <v>714473</v>
      </c>
      <c r="G113" s="151">
        <v>700975</v>
      </c>
      <c r="H113" s="151">
        <v>1415448</v>
      </c>
      <c r="I113" s="151">
        <v>914913</v>
      </c>
      <c r="J113" s="151">
        <v>2330361</v>
      </c>
      <c r="K113" s="151"/>
      <c r="L113" s="151">
        <v>2377541.8717430937</v>
      </c>
      <c r="M113" s="288"/>
    </row>
    <row r="114" spans="1:13" s="29" customFormat="1" ht="9" customHeight="1">
      <c r="A114" s="51"/>
      <c r="B114" s="51"/>
      <c r="C114" s="51"/>
      <c r="D114" s="51"/>
      <c r="E114" s="35"/>
      <c r="F114" s="51"/>
      <c r="G114" s="51"/>
      <c r="H114" s="51"/>
      <c r="I114" s="51"/>
      <c r="J114" s="51"/>
      <c r="K114" s="35"/>
      <c r="L114" s="130"/>
      <c r="M114" s="31"/>
    </row>
    <row r="115" ht="9" customHeight="1"/>
    <row r="116" spans="1:12" ht="9" customHeight="1">
      <c r="A116" s="364" t="s">
        <v>217</v>
      </c>
      <c r="L116" s="24"/>
    </row>
    <row r="128" ht="12.75">
      <c r="N128" s="24"/>
    </row>
    <row r="129" ht="12.75">
      <c r="N129" s="24"/>
    </row>
  </sheetData>
  <mergeCells count="20">
    <mergeCell ref="L4:L6"/>
    <mergeCell ref="A4:A6"/>
    <mergeCell ref="B4:D4"/>
    <mergeCell ref="F4:J4"/>
    <mergeCell ref="F5:H5"/>
    <mergeCell ref="I5:I6"/>
    <mergeCell ref="J5:J6"/>
    <mergeCell ref="A77:A79"/>
    <mergeCell ref="B5:B6"/>
    <mergeCell ref="C5:C6"/>
    <mergeCell ref="D5:D6"/>
    <mergeCell ref="B77:D77"/>
    <mergeCell ref="F77:J77"/>
    <mergeCell ref="B78:B79"/>
    <mergeCell ref="L77:L79"/>
    <mergeCell ref="C78:C79"/>
    <mergeCell ref="D78:D79"/>
    <mergeCell ref="F78:H78"/>
    <mergeCell ref="I78:I79"/>
    <mergeCell ref="J78:J79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300" verticalDpi="300" orientation="portrait" paperSize="9" r:id="rId2"/>
  <headerFooter alignWithMargins="0">
    <oddFooter>&amp;C23</oddFooter>
  </headerFooter>
  <rowBreaks count="1" manualBreakCount="1">
    <brk id="7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showGridLines="0" view="pageBreakPreview" zoomScaleSheetLayoutView="100" workbookViewId="0" topLeftCell="A1">
      <selection activeCell="K4" sqref="K4"/>
    </sheetView>
  </sheetViews>
  <sheetFormatPr defaultColWidth="9.140625" defaultRowHeight="12.75"/>
  <cols>
    <col min="1" max="1" width="15.7109375" style="90" customWidth="1"/>
    <col min="2" max="2" width="9.28125" style="90" customWidth="1"/>
    <col min="3" max="3" width="0.85546875" style="90" customWidth="1"/>
    <col min="4" max="6" width="11.7109375" style="90" customWidth="1"/>
    <col min="7" max="7" width="0.85546875" style="90" customWidth="1"/>
    <col min="8" max="8" width="11.421875" style="90" customWidth="1"/>
    <col min="9" max="10" width="4.00390625" style="90" customWidth="1"/>
    <col min="11" max="11" width="11.28125" style="90" bestFit="1" customWidth="1"/>
    <col min="12" max="12" width="13.7109375" style="90" customWidth="1"/>
    <col min="13" max="13" width="1.7109375" style="90" customWidth="1"/>
    <col min="14" max="16384" width="9.140625" style="90" customWidth="1"/>
  </cols>
  <sheetData>
    <row r="1" s="92" customFormat="1" ht="12" customHeight="1">
      <c r="A1" s="373" t="s">
        <v>166</v>
      </c>
    </row>
    <row r="2" spans="1:14" s="92" customFormat="1" ht="12" customHeight="1">
      <c r="A2" s="91"/>
      <c r="J2" s="95"/>
      <c r="K2" s="95"/>
      <c r="L2" s="95"/>
      <c r="M2" s="95"/>
      <c r="N2" s="95"/>
    </row>
    <row r="3" spans="10:14" ht="9" customHeight="1">
      <c r="J3" s="95"/>
      <c r="K3" s="95"/>
      <c r="L3" s="95"/>
      <c r="M3" s="95"/>
      <c r="N3" s="95"/>
    </row>
    <row r="4" spans="1:8" s="95" customFormat="1" ht="12" customHeight="1">
      <c r="A4" s="422" t="s">
        <v>207</v>
      </c>
      <c r="B4" s="420" t="s">
        <v>219</v>
      </c>
      <c r="C4" s="324"/>
      <c r="D4" s="325" t="s">
        <v>167</v>
      </c>
      <c r="E4" s="326"/>
      <c r="F4" s="326"/>
      <c r="G4" s="418"/>
      <c r="H4" s="420" t="s">
        <v>189</v>
      </c>
    </row>
    <row r="5" spans="1:8" s="95" customFormat="1" ht="12" customHeight="1">
      <c r="A5" s="423"/>
      <c r="B5" s="424"/>
      <c r="C5" s="323"/>
      <c r="D5" s="327" t="s">
        <v>2</v>
      </c>
      <c r="E5" s="327" t="s">
        <v>168</v>
      </c>
      <c r="F5" s="327" t="s">
        <v>1</v>
      </c>
      <c r="G5" s="419"/>
      <c r="H5" s="421"/>
    </row>
    <row r="6" spans="1:11" s="131" customFormat="1" ht="9" customHeight="1">
      <c r="A6" s="300"/>
      <c r="B6" s="301"/>
      <c r="C6" s="301"/>
      <c r="D6" s="122"/>
      <c r="E6" s="122"/>
      <c r="F6" s="122"/>
      <c r="G6" s="300"/>
      <c r="H6" s="300"/>
      <c r="J6" s="417"/>
      <c r="K6" s="417"/>
    </row>
    <row r="7" spans="1:14" s="131" customFormat="1" ht="9" customHeight="1">
      <c r="A7" s="131" t="s">
        <v>81</v>
      </c>
      <c r="B7" s="302">
        <v>2</v>
      </c>
      <c r="C7" s="302"/>
      <c r="D7" s="303">
        <v>16171</v>
      </c>
      <c r="E7" s="302" t="s">
        <v>185</v>
      </c>
      <c r="F7" s="303">
        <v>16171</v>
      </c>
      <c r="G7" s="302"/>
      <c r="H7" s="304">
        <v>116845.79113450088</v>
      </c>
      <c r="J7" s="302"/>
      <c r="K7" s="303"/>
      <c r="L7" s="303"/>
      <c r="M7" s="302"/>
      <c r="N7" s="303"/>
    </row>
    <row r="8" spans="1:14" s="132" customFormat="1" ht="9" customHeight="1">
      <c r="A8" s="132" t="s">
        <v>80</v>
      </c>
      <c r="B8" s="305">
        <v>2</v>
      </c>
      <c r="C8" s="305"/>
      <c r="D8" s="306">
        <v>16171</v>
      </c>
      <c r="E8" s="302" t="s">
        <v>185</v>
      </c>
      <c r="F8" s="306">
        <v>16171</v>
      </c>
      <c r="G8" s="305"/>
      <c r="H8" s="307">
        <v>116845.79113450088</v>
      </c>
      <c r="J8" s="305"/>
      <c r="K8" s="306"/>
      <c r="L8" s="306"/>
      <c r="M8" s="305"/>
      <c r="N8" s="306"/>
    </row>
    <row r="9" spans="2:14" s="132" customFormat="1" ht="9" customHeight="1">
      <c r="B9" s="305"/>
      <c r="C9" s="305"/>
      <c r="D9" s="306"/>
      <c r="E9" s="302"/>
      <c r="F9" s="306"/>
      <c r="G9" s="305"/>
      <c r="H9" s="307"/>
      <c r="J9" s="305"/>
      <c r="K9" s="306"/>
      <c r="L9" s="306"/>
      <c r="M9" s="305"/>
      <c r="N9" s="306"/>
    </row>
    <row r="10" spans="1:14" s="131" customFormat="1" ht="9" customHeight="1">
      <c r="A10" s="131" t="s">
        <v>12</v>
      </c>
      <c r="B10" s="302">
        <v>2</v>
      </c>
      <c r="C10" s="302"/>
      <c r="D10" s="302">
        <v>469</v>
      </c>
      <c r="E10" s="302" t="s">
        <v>185</v>
      </c>
      <c r="F10" s="302">
        <v>469</v>
      </c>
      <c r="G10" s="302"/>
      <c r="H10" s="304">
        <v>4242.176969121042</v>
      </c>
      <c r="J10" s="302"/>
      <c r="K10" s="302"/>
      <c r="L10" s="302"/>
      <c r="M10" s="302"/>
      <c r="N10" s="303"/>
    </row>
    <row r="11" spans="1:14" s="132" customFormat="1" ht="9" customHeight="1">
      <c r="A11" s="132" t="s">
        <v>13</v>
      </c>
      <c r="B11" s="305">
        <v>2</v>
      </c>
      <c r="C11" s="305"/>
      <c r="D11" s="305">
        <v>469</v>
      </c>
      <c r="E11" s="302" t="s">
        <v>185</v>
      </c>
      <c r="F11" s="305">
        <v>469</v>
      </c>
      <c r="G11" s="305"/>
      <c r="H11" s="307">
        <v>4242.176969121042</v>
      </c>
      <c r="J11" s="305"/>
      <c r="K11" s="305"/>
      <c r="L11" s="305"/>
      <c r="M11" s="305"/>
      <c r="N11" s="306"/>
    </row>
    <row r="12" spans="2:14" s="132" customFormat="1" ht="9" customHeight="1">
      <c r="B12" s="305"/>
      <c r="C12" s="305"/>
      <c r="D12" s="305"/>
      <c r="E12" s="302"/>
      <c r="F12" s="305"/>
      <c r="G12" s="305"/>
      <c r="H12" s="307"/>
      <c r="J12" s="305"/>
      <c r="K12" s="305"/>
      <c r="L12" s="305"/>
      <c r="M12" s="305"/>
      <c r="N12" s="306"/>
    </row>
    <row r="13" spans="1:14" s="131" customFormat="1" ht="9" customHeight="1">
      <c r="A13" s="131" t="s">
        <v>14</v>
      </c>
      <c r="B13" s="302">
        <v>2</v>
      </c>
      <c r="C13" s="302"/>
      <c r="D13" s="303">
        <v>1484</v>
      </c>
      <c r="E13" s="302">
        <v>422</v>
      </c>
      <c r="F13" s="303">
        <v>1906</v>
      </c>
      <c r="G13" s="302"/>
      <c r="H13" s="304">
        <v>9702.159306295092</v>
      </c>
      <c r="J13" s="302"/>
      <c r="K13" s="303"/>
      <c r="L13" s="303"/>
      <c r="M13" s="302"/>
      <c r="N13" s="303"/>
    </row>
    <row r="14" spans="1:14" s="132" customFormat="1" ht="9" customHeight="1">
      <c r="A14" s="132" t="s">
        <v>17</v>
      </c>
      <c r="B14" s="305">
        <v>2</v>
      </c>
      <c r="C14" s="305"/>
      <c r="D14" s="306">
        <v>1484</v>
      </c>
      <c r="E14" s="305">
        <v>422</v>
      </c>
      <c r="F14" s="306">
        <v>1906</v>
      </c>
      <c r="G14" s="305"/>
      <c r="H14" s="307">
        <v>9702.159306295092</v>
      </c>
      <c r="J14" s="305"/>
      <c r="K14" s="306"/>
      <c r="L14" s="306"/>
      <c r="M14" s="305"/>
      <c r="N14" s="306"/>
    </row>
    <row r="15" spans="2:14" s="132" customFormat="1" ht="9" customHeight="1">
      <c r="B15" s="305"/>
      <c r="C15" s="305"/>
      <c r="D15" s="306"/>
      <c r="E15" s="305"/>
      <c r="F15" s="306"/>
      <c r="G15" s="305"/>
      <c r="H15" s="307"/>
      <c r="J15" s="305"/>
      <c r="K15" s="306"/>
      <c r="L15" s="306"/>
      <c r="M15" s="305"/>
      <c r="N15" s="306"/>
    </row>
    <row r="16" spans="1:14" s="131" customFormat="1" ht="9" customHeight="1">
      <c r="A16" s="131" t="s">
        <v>23</v>
      </c>
      <c r="B16" s="302">
        <v>2</v>
      </c>
      <c r="C16" s="302"/>
      <c r="D16" s="303">
        <v>5176</v>
      </c>
      <c r="E16" s="302" t="s">
        <v>185</v>
      </c>
      <c r="F16" s="303">
        <v>5176</v>
      </c>
      <c r="G16" s="302"/>
      <c r="H16" s="304">
        <v>30735.89943551261</v>
      </c>
      <c r="J16" s="302"/>
      <c r="K16" s="303"/>
      <c r="L16" s="303"/>
      <c r="M16" s="302"/>
      <c r="N16" s="303"/>
    </row>
    <row r="17" spans="1:14" s="132" customFormat="1" ht="9" customHeight="1">
      <c r="A17" s="132" t="s">
        <v>99</v>
      </c>
      <c r="B17" s="305">
        <v>2</v>
      </c>
      <c r="C17" s="305"/>
      <c r="D17" s="306">
        <v>5176</v>
      </c>
      <c r="E17" s="302" t="s">
        <v>185</v>
      </c>
      <c r="F17" s="306">
        <v>5176</v>
      </c>
      <c r="G17" s="305"/>
      <c r="H17" s="307">
        <v>30735.89943551261</v>
      </c>
      <c r="J17" s="305"/>
      <c r="K17" s="306"/>
      <c r="L17" s="306"/>
      <c r="M17" s="305"/>
      <c r="N17" s="306"/>
    </row>
    <row r="18" spans="2:14" s="132" customFormat="1" ht="9" customHeight="1">
      <c r="B18" s="305"/>
      <c r="C18" s="305"/>
      <c r="D18" s="306"/>
      <c r="E18" s="302"/>
      <c r="F18" s="306"/>
      <c r="G18" s="305"/>
      <c r="H18" s="307"/>
      <c r="J18" s="305"/>
      <c r="K18" s="306"/>
      <c r="L18" s="306"/>
      <c r="M18" s="305"/>
      <c r="N18" s="306"/>
    </row>
    <row r="19" spans="1:14" s="131" customFormat="1" ht="9" customHeight="1">
      <c r="A19" s="131" t="s">
        <v>27</v>
      </c>
      <c r="B19" s="302">
        <v>5</v>
      </c>
      <c r="C19" s="302"/>
      <c r="D19" s="303">
        <v>67613</v>
      </c>
      <c r="E19" s="303">
        <v>12347</v>
      </c>
      <c r="F19" s="303">
        <v>79960</v>
      </c>
      <c r="G19" s="302"/>
      <c r="H19" s="304">
        <v>456835.5652878989</v>
      </c>
      <c r="J19" s="302"/>
      <c r="K19" s="303"/>
      <c r="L19" s="303"/>
      <c r="M19" s="302"/>
      <c r="N19" s="303"/>
    </row>
    <row r="20" spans="1:14" s="131" customFormat="1" ht="9" customHeight="1">
      <c r="A20" s="131" t="s">
        <v>29</v>
      </c>
      <c r="B20" s="302">
        <v>1</v>
      </c>
      <c r="C20" s="302"/>
      <c r="D20" s="303">
        <v>15357</v>
      </c>
      <c r="E20" s="302" t="s">
        <v>185</v>
      </c>
      <c r="F20" s="303">
        <v>15357</v>
      </c>
      <c r="G20" s="302"/>
      <c r="H20" s="304">
        <v>74000.52678603707</v>
      </c>
      <c r="J20" s="302"/>
      <c r="K20" s="303"/>
      <c r="L20" s="303"/>
      <c r="M20" s="302"/>
      <c r="N20" s="303"/>
    </row>
    <row r="21" spans="1:14" s="131" customFormat="1" ht="9" customHeight="1">
      <c r="A21" s="131" t="s">
        <v>30</v>
      </c>
      <c r="B21" s="302">
        <v>1</v>
      </c>
      <c r="C21" s="302"/>
      <c r="D21" s="303">
        <v>1491</v>
      </c>
      <c r="E21" s="302" t="s">
        <v>185</v>
      </c>
      <c r="F21" s="303">
        <v>1491</v>
      </c>
      <c r="G21" s="302"/>
      <c r="H21" s="304">
        <v>8701.26583585967</v>
      </c>
      <c r="J21" s="302"/>
      <c r="K21" s="303"/>
      <c r="L21" s="303"/>
      <c r="M21" s="302"/>
      <c r="N21" s="303"/>
    </row>
    <row r="22" spans="1:14" s="131" customFormat="1" ht="9" customHeight="1">
      <c r="A22" s="131" t="s">
        <v>31</v>
      </c>
      <c r="B22" s="302">
        <v>1</v>
      </c>
      <c r="C22" s="302"/>
      <c r="D22" s="302">
        <v>90</v>
      </c>
      <c r="E22" s="302" t="s">
        <v>185</v>
      </c>
      <c r="F22" s="302">
        <v>90</v>
      </c>
      <c r="G22" s="302"/>
      <c r="H22" s="304">
        <v>529.8847784658132</v>
      </c>
      <c r="J22" s="302"/>
      <c r="K22" s="302"/>
      <c r="L22" s="302"/>
      <c r="M22" s="302"/>
      <c r="N22" s="303"/>
    </row>
    <row r="23" spans="1:14" s="132" customFormat="1" ht="9" customHeight="1">
      <c r="A23" s="132" t="s">
        <v>35</v>
      </c>
      <c r="B23" s="305">
        <v>8</v>
      </c>
      <c r="C23" s="305"/>
      <c r="D23" s="306">
        <v>84551</v>
      </c>
      <c r="E23" s="306">
        <v>12347</v>
      </c>
      <c r="F23" s="306">
        <v>96898</v>
      </c>
      <c r="G23" s="305"/>
      <c r="H23" s="307">
        <v>540067.2426882614</v>
      </c>
      <c r="J23" s="305"/>
      <c r="K23" s="306"/>
      <c r="L23" s="306"/>
      <c r="M23" s="305"/>
      <c r="N23" s="306"/>
    </row>
    <row r="24" spans="2:14" s="132" customFormat="1" ht="9" customHeight="1">
      <c r="B24" s="305"/>
      <c r="C24" s="305"/>
      <c r="D24" s="306"/>
      <c r="E24" s="306"/>
      <c r="F24" s="306"/>
      <c r="G24" s="305"/>
      <c r="H24" s="307"/>
      <c r="J24" s="305"/>
      <c r="K24" s="306"/>
      <c r="L24" s="306"/>
      <c r="M24" s="305"/>
      <c r="N24" s="306"/>
    </row>
    <row r="25" spans="1:14" s="131" customFormat="1" ht="9" customHeight="1">
      <c r="A25" s="131" t="s">
        <v>42</v>
      </c>
      <c r="B25" s="302">
        <v>1</v>
      </c>
      <c r="C25" s="302"/>
      <c r="D25" s="302">
        <v>625</v>
      </c>
      <c r="E25" s="302" t="s">
        <v>185</v>
      </c>
      <c r="F25" s="302">
        <v>625</v>
      </c>
      <c r="G25" s="302"/>
      <c r="H25" s="304">
        <v>1936.7133715855744</v>
      </c>
      <c r="J25" s="302"/>
      <c r="K25" s="302"/>
      <c r="L25" s="302"/>
      <c r="M25" s="302"/>
      <c r="N25" s="303"/>
    </row>
    <row r="26" spans="1:14" s="132" customFormat="1" ht="9" customHeight="1">
      <c r="A26" s="132" t="s">
        <v>43</v>
      </c>
      <c r="B26" s="305">
        <v>1</v>
      </c>
      <c r="C26" s="305"/>
      <c r="D26" s="305">
        <v>625</v>
      </c>
      <c r="E26" s="302" t="s">
        <v>185</v>
      </c>
      <c r="F26" s="305">
        <v>625</v>
      </c>
      <c r="G26" s="305"/>
      <c r="H26" s="304">
        <v>1936.7133715855744</v>
      </c>
      <c r="J26" s="305"/>
      <c r="K26" s="305"/>
      <c r="L26" s="305"/>
      <c r="M26" s="305"/>
      <c r="N26" s="306"/>
    </row>
    <row r="27" spans="2:14" s="132" customFormat="1" ht="9" customHeight="1">
      <c r="B27" s="305"/>
      <c r="C27" s="305"/>
      <c r="D27" s="305"/>
      <c r="E27" s="302"/>
      <c r="F27" s="305"/>
      <c r="G27" s="305"/>
      <c r="H27" s="304"/>
      <c r="J27" s="305"/>
      <c r="K27" s="305"/>
      <c r="L27" s="305"/>
      <c r="M27" s="305"/>
      <c r="N27" s="306"/>
    </row>
    <row r="28" spans="1:14" s="131" customFormat="1" ht="9" customHeight="1">
      <c r="A28" s="131" t="s">
        <v>46</v>
      </c>
      <c r="B28" s="302">
        <v>4</v>
      </c>
      <c r="C28" s="302"/>
      <c r="D28" s="303">
        <v>30529</v>
      </c>
      <c r="E28" s="302" t="s">
        <v>185</v>
      </c>
      <c r="F28" s="303">
        <v>30529</v>
      </c>
      <c r="G28" s="302"/>
      <c r="H28" s="304">
        <v>440087.38450732594</v>
      </c>
      <c r="J28" s="302"/>
      <c r="K28" s="303"/>
      <c r="L28" s="303"/>
      <c r="M28" s="302"/>
      <c r="N28" s="303"/>
    </row>
    <row r="29" spans="1:14" s="131" customFormat="1" ht="9" customHeight="1">
      <c r="A29" s="131" t="s">
        <v>47</v>
      </c>
      <c r="B29" s="302">
        <v>1</v>
      </c>
      <c r="C29" s="302"/>
      <c r="D29" s="303">
        <v>33718</v>
      </c>
      <c r="E29" s="303">
        <v>33490</v>
      </c>
      <c r="F29" s="303">
        <v>67208</v>
      </c>
      <c r="G29" s="302"/>
      <c r="H29" s="304">
        <v>202846.71042778125</v>
      </c>
      <c r="J29" s="302"/>
      <c r="K29" s="303"/>
      <c r="L29" s="303"/>
      <c r="M29" s="302"/>
      <c r="N29" s="303"/>
    </row>
    <row r="30" spans="1:14" s="132" customFormat="1" ht="9" customHeight="1">
      <c r="A30" s="132" t="s">
        <v>48</v>
      </c>
      <c r="B30" s="305">
        <v>5</v>
      </c>
      <c r="C30" s="305"/>
      <c r="D30" s="306">
        <v>64247</v>
      </c>
      <c r="E30" s="306">
        <v>33490</v>
      </c>
      <c r="F30" s="306">
        <v>97737</v>
      </c>
      <c r="G30" s="305"/>
      <c r="H30" s="307">
        <v>642934.0949351072</v>
      </c>
      <c r="J30" s="305"/>
      <c r="K30" s="306"/>
      <c r="L30" s="306"/>
      <c r="M30" s="305"/>
      <c r="N30" s="306"/>
    </row>
    <row r="31" spans="2:14" s="132" customFormat="1" ht="9" customHeight="1">
      <c r="B31" s="305"/>
      <c r="C31" s="305"/>
      <c r="D31" s="306"/>
      <c r="E31" s="306"/>
      <c r="F31" s="306"/>
      <c r="G31" s="305"/>
      <c r="H31" s="307"/>
      <c r="J31" s="305"/>
      <c r="K31" s="306"/>
      <c r="L31" s="306"/>
      <c r="M31" s="305"/>
      <c r="N31" s="306"/>
    </row>
    <row r="32" spans="1:14" s="131" customFormat="1" ht="9" customHeight="1">
      <c r="A32" s="131" t="s">
        <v>58</v>
      </c>
      <c r="B32" s="302">
        <v>2</v>
      </c>
      <c r="C32" s="302"/>
      <c r="D32" s="303">
        <v>379430</v>
      </c>
      <c r="E32" s="303">
        <v>468624</v>
      </c>
      <c r="F32" s="303">
        <v>848054</v>
      </c>
      <c r="G32" s="302"/>
      <c r="H32" s="304">
        <v>1990224.5038140342</v>
      </c>
      <c r="J32" s="302"/>
      <c r="K32" s="303"/>
      <c r="L32" s="303"/>
      <c r="M32" s="302"/>
      <c r="N32" s="303"/>
    </row>
    <row r="33" spans="1:14" s="131" customFormat="1" ht="9" customHeight="1">
      <c r="A33" s="131" t="s">
        <v>59</v>
      </c>
      <c r="B33" s="302">
        <v>5</v>
      </c>
      <c r="C33" s="302"/>
      <c r="D33" s="303">
        <v>1894862</v>
      </c>
      <c r="E33" s="303">
        <v>659417</v>
      </c>
      <c r="F33" s="303">
        <v>2554279</v>
      </c>
      <c r="G33" s="302"/>
      <c r="H33" s="304">
        <v>15436664.30818016</v>
      </c>
      <c r="J33" s="302"/>
      <c r="K33" s="303"/>
      <c r="L33" s="303"/>
      <c r="M33" s="302"/>
      <c r="N33" s="303"/>
    </row>
    <row r="34" spans="1:14" s="131" customFormat="1" ht="9" customHeight="1">
      <c r="A34" s="131" t="s">
        <v>60</v>
      </c>
      <c r="B34" s="302">
        <v>1</v>
      </c>
      <c r="C34" s="302"/>
      <c r="D34" s="303">
        <v>86904</v>
      </c>
      <c r="E34" s="302" t="s">
        <v>185</v>
      </c>
      <c r="F34" s="303">
        <v>86904</v>
      </c>
      <c r="G34" s="302"/>
      <c r="H34" s="304">
        <v>522224.68973851786</v>
      </c>
      <c r="J34" s="302"/>
      <c r="K34" s="303"/>
      <c r="L34" s="303"/>
      <c r="M34" s="302"/>
      <c r="N34" s="303"/>
    </row>
    <row r="35" spans="1:14" s="132" customFormat="1" ht="9" customHeight="1">
      <c r="A35" s="132" t="s">
        <v>61</v>
      </c>
      <c r="B35" s="305">
        <v>8</v>
      </c>
      <c r="C35" s="305"/>
      <c r="D35" s="306">
        <v>2361196</v>
      </c>
      <c r="E35" s="306">
        <v>1128041</v>
      </c>
      <c r="F35" s="306">
        <v>3489237</v>
      </c>
      <c r="G35" s="305"/>
      <c r="H35" s="307">
        <v>17949113.501732714</v>
      </c>
      <c r="J35" s="305"/>
      <c r="K35" s="306"/>
      <c r="L35" s="306"/>
      <c r="M35" s="305"/>
      <c r="N35" s="306"/>
    </row>
    <row r="36" spans="2:14" s="132" customFormat="1" ht="9" customHeight="1">
      <c r="B36" s="305"/>
      <c r="C36" s="305"/>
      <c r="D36" s="306"/>
      <c r="E36" s="306"/>
      <c r="F36" s="306"/>
      <c r="G36" s="305"/>
      <c r="H36" s="307"/>
      <c r="J36" s="305"/>
      <c r="K36" s="306"/>
      <c r="L36" s="306"/>
      <c r="M36" s="305"/>
      <c r="N36" s="306"/>
    </row>
    <row r="37" spans="1:14" s="131" customFormat="1" ht="9" customHeight="1">
      <c r="A37" s="131" t="s">
        <v>64</v>
      </c>
      <c r="B37" s="302">
        <v>1</v>
      </c>
      <c r="C37" s="302"/>
      <c r="D37" s="302">
        <v>6</v>
      </c>
      <c r="E37" s="302" t="s">
        <v>185</v>
      </c>
      <c r="F37" s="302">
        <v>6</v>
      </c>
      <c r="G37" s="302"/>
      <c r="H37" s="304">
        <v>21.691189761758434</v>
      </c>
      <c r="J37" s="302"/>
      <c r="K37" s="302"/>
      <c r="L37" s="302"/>
      <c r="M37" s="302"/>
      <c r="N37" s="302"/>
    </row>
    <row r="38" spans="1:14" s="132" customFormat="1" ht="9" customHeight="1">
      <c r="A38" s="132" t="s">
        <v>66</v>
      </c>
      <c r="B38" s="305">
        <v>1</v>
      </c>
      <c r="C38" s="305"/>
      <c r="D38" s="305">
        <v>6</v>
      </c>
      <c r="E38" s="302" t="s">
        <v>185</v>
      </c>
      <c r="F38" s="305">
        <v>6</v>
      </c>
      <c r="G38" s="305"/>
      <c r="H38" s="307">
        <v>21.691189761758434</v>
      </c>
      <c r="J38" s="305"/>
      <c r="K38" s="305"/>
      <c r="L38" s="305"/>
      <c r="M38" s="305"/>
      <c r="N38" s="305"/>
    </row>
    <row r="39" spans="2:14" s="132" customFormat="1" ht="9" customHeight="1">
      <c r="B39" s="305"/>
      <c r="C39" s="305"/>
      <c r="D39" s="305"/>
      <c r="E39" s="302"/>
      <c r="F39" s="305"/>
      <c r="G39" s="305"/>
      <c r="H39" s="307"/>
      <c r="J39" s="305"/>
      <c r="K39" s="305"/>
      <c r="L39" s="305"/>
      <c r="M39" s="305"/>
      <c r="N39" s="305"/>
    </row>
    <row r="40" spans="1:14" s="131" customFormat="1" ht="9" customHeight="1">
      <c r="A40" s="131" t="s">
        <v>74</v>
      </c>
      <c r="B40" s="302">
        <v>1</v>
      </c>
      <c r="C40" s="302"/>
      <c r="D40" s="303">
        <v>4459</v>
      </c>
      <c r="E40" s="303">
        <v>1945</v>
      </c>
      <c r="F40" s="303">
        <v>6404</v>
      </c>
      <c r="G40" s="302"/>
      <c r="H40" s="304">
        <v>20277.13077205142</v>
      </c>
      <c r="J40" s="302"/>
      <c r="K40" s="303"/>
      <c r="L40" s="303"/>
      <c r="M40" s="302"/>
      <c r="N40" s="303"/>
    </row>
    <row r="41" spans="1:14" s="132" customFormat="1" ht="9" customHeight="1">
      <c r="A41" s="132" t="s">
        <v>76</v>
      </c>
      <c r="B41" s="305">
        <v>1</v>
      </c>
      <c r="C41" s="305"/>
      <c r="D41" s="306">
        <v>4459</v>
      </c>
      <c r="E41" s="306">
        <v>1945</v>
      </c>
      <c r="F41" s="306">
        <v>6404</v>
      </c>
      <c r="G41" s="305"/>
      <c r="H41" s="307">
        <v>20277.13077205142</v>
      </c>
      <c r="J41" s="305"/>
      <c r="K41" s="306"/>
      <c r="L41" s="306"/>
      <c r="M41" s="305"/>
      <c r="N41" s="306"/>
    </row>
    <row r="42" spans="2:14" s="132" customFormat="1" ht="9" customHeight="1">
      <c r="B42" s="305"/>
      <c r="C42" s="305"/>
      <c r="D42" s="306"/>
      <c r="E42" s="306"/>
      <c r="F42" s="306"/>
      <c r="G42" s="305"/>
      <c r="H42" s="307"/>
      <c r="J42" s="305"/>
      <c r="K42" s="306"/>
      <c r="L42" s="306"/>
      <c r="M42" s="305"/>
      <c r="N42" s="306"/>
    </row>
    <row r="43" spans="1:14" s="132" customFormat="1" ht="9" customHeight="1">
      <c r="A43" s="132" t="s">
        <v>77</v>
      </c>
      <c r="B43" s="305">
        <v>32</v>
      </c>
      <c r="C43" s="305"/>
      <c r="D43" s="306">
        <v>2538384</v>
      </c>
      <c r="E43" s="306">
        <v>1176245</v>
      </c>
      <c r="F43" s="306">
        <v>3714629</v>
      </c>
      <c r="G43" s="305"/>
      <c r="H43" s="307">
        <v>19315875.88507801</v>
      </c>
      <c r="J43" s="305"/>
      <c r="K43" s="263"/>
      <c r="L43" s="263"/>
      <c r="M43" s="305"/>
      <c r="N43" s="306"/>
    </row>
    <row r="44" spans="1:14" s="132" customFormat="1" ht="9" customHeight="1">
      <c r="A44" s="132" t="s">
        <v>197</v>
      </c>
      <c r="B44" s="305">
        <v>8</v>
      </c>
      <c r="C44" s="305"/>
      <c r="D44" s="306">
        <v>23300</v>
      </c>
      <c r="E44" s="305">
        <v>422</v>
      </c>
      <c r="F44" s="306">
        <v>23722</v>
      </c>
      <c r="G44" s="305"/>
      <c r="H44" s="307">
        <v>161526.02684542962</v>
      </c>
      <c r="J44" s="305"/>
      <c r="K44" s="306"/>
      <c r="L44" s="306"/>
      <c r="M44" s="305"/>
      <c r="N44" s="306"/>
    </row>
    <row r="45" spans="1:14" s="132" customFormat="1" ht="9" customHeight="1">
      <c r="A45" s="132" t="s">
        <v>144</v>
      </c>
      <c r="B45" s="305">
        <v>14</v>
      </c>
      <c r="C45" s="305"/>
      <c r="D45" s="306">
        <v>149423</v>
      </c>
      <c r="E45" s="306">
        <v>45837</v>
      </c>
      <c r="F45" s="306">
        <v>195260</v>
      </c>
      <c r="G45" s="305"/>
      <c r="H45" s="307">
        <v>1184937.534538055</v>
      </c>
      <c r="J45" s="305"/>
      <c r="K45" s="306"/>
      <c r="L45" s="308"/>
      <c r="M45" s="305"/>
      <c r="N45" s="306"/>
    </row>
    <row r="46" spans="1:14" s="132" customFormat="1" ht="9" customHeight="1">
      <c r="A46" s="133" t="s">
        <v>198</v>
      </c>
      <c r="B46" s="305">
        <v>10</v>
      </c>
      <c r="C46" s="305"/>
      <c r="D46" s="306">
        <v>2365661</v>
      </c>
      <c r="E46" s="306">
        <v>1129986</v>
      </c>
      <c r="F46" s="306">
        <v>3495647</v>
      </c>
      <c r="G46" s="305"/>
      <c r="H46" s="307">
        <v>17969412.323694527</v>
      </c>
      <c r="J46" s="305"/>
      <c r="K46" s="306"/>
      <c r="L46" s="306"/>
      <c r="M46" s="305"/>
      <c r="N46" s="306"/>
    </row>
    <row r="47" spans="1:14" ht="9" customHeight="1">
      <c r="A47" s="126"/>
      <c r="B47" s="126"/>
      <c r="C47" s="126"/>
      <c r="D47" s="126"/>
      <c r="E47" s="126"/>
      <c r="F47" s="126"/>
      <c r="G47" s="126"/>
      <c r="H47" s="126"/>
      <c r="J47" s="95"/>
      <c r="K47" s="95"/>
      <c r="L47" s="95"/>
      <c r="M47" s="95"/>
      <c r="N47" s="95"/>
    </row>
    <row r="48" spans="8:12" ht="9" customHeight="1">
      <c r="H48" s="95"/>
      <c r="K48" s="226"/>
      <c r="L48" s="227"/>
    </row>
    <row r="49" spans="1:8" ht="9" customHeight="1">
      <c r="A49" s="364" t="s">
        <v>217</v>
      </c>
      <c r="B49" s="214"/>
      <c r="C49" s="214"/>
      <c r="D49" s="214"/>
      <c r="E49" s="214"/>
      <c r="F49" s="214"/>
      <c r="G49" s="214"/>
      <c r="H49" s="214"/>
    </row>
    <row r="50" spans="2:8" ht="12.75">
      <c r="B50" s="214"/>
      <c r="C50" s="214"/>
      <c r="D50" s="214"/>
      <c r="E50" s="214"/>
      <c r="F50" s="214"/>
      <c r="G50" s="214"/>
      <c r="H50" s="214"/>
    </row>
    <row r="51" spans="2:8" ht="12.75">
      <c r="B51" s="214"/>
      <c r="C51" s="214"/>
      <c r="D51" s="214"/>
      <c r="E51" s="214"/>
      <c r="F51" s="214"/>
      <c r="G51" s="214"/>
      <c r="H51" s="214"/>
    </row>
    <row r="52" spans="2:14" ht="12.75">
      <c r="B52" s="214"/>
      <c r="C52" s="214"/>
      <c r="D52" s="214"/>
      <c r="E52" s="214"/>
      <c r="F52" s="214"/>
      <c r="G52" s="214"/>
      <c r="H52" s="214"/>
      <c r="J52" s="95"/>
      <c r="K52" s="95"/>
      <c r="L52" s="95"/>
      <c r="M52" s="95"/>
      <c r="N52" s="95"/>
    </row>
    <row r="53" spans="10:14" ht="12.75">
      <c r="J53" s="95"/>
      <c r="K53" s="95"/>
      <c r="L53" s="95"/>
      <c r="M53" s="95"/>
      <c r="N53" s="95"/>
    </row>
    <row r="54" spans="10:14" ht="12.75">
      <c r="J54" s="95"/>
      <c r="K54" s="95"/>
      <c r="L54" s="95"/>
      <c r="M54" s="95"/>
      <c r="N54" s="95"/>
    </row>
    <row r="55" spans="10:14" ht="12.75">
      <c r="J55" s="95"/>
      <c r="K55" s="95"/>
      <c r="L55" s="95"/>
      <c r="M55" s="95"/>
      <c r="N55" s="95"/>
    </row>
    <row r="56" spans="10:14" ht="12.75">
      <c r="J56" s="95"/>
      <c r="K56" s="95"/>
      <c r="L56" s="95"/>
      <c r="M56" s="95"/>
      <c r="N56" s="95"/>
    </row>
    <row r="57" spans="10:14" ht="12.75">
      <c r="J57" s="95"/>
      <c r="K57" s="95"/>
      <c r="L57" s="95"/>
      <c r="M57" s="95"/>
      <c r="N57" s="95"/>
    </row>
    <row r="58" spans="10:14" ht="12.75">
      <c r="J58" s="95"/>
      <c r="K58" s="95"/>
      <c r="L58" s="95"/>
      <c r="M58" s="95"/>
      <c r="N58" s="95"/>
    </row>
    <row r="59" spans="10:14" ht="12.75">
      <c r="J59" s="95"/>
      <c r="K59" s="95"/>
      <c r="L59" s="95"/>
      <c r="M59" s="95"/>
      <c r="N59" s="95"/>
    </row>
    <row r="60" spans="10:14" ht="12.75">
      <c r="J60" s="95"/>
      <c r="K60" s="95"/>
      <c r="L60" s="95"/>
      <c r="M60" s="95"/>
      <c r="N60" s="95"/>
    </row>
    <row r="61" spans="10:14" ht="12.75">
      <c r="J61" s="95"/>
      <c r="K61" s="95"/>
      <c r="L61" s="95"/>
      <c r="M61" s="95"/>
      <c r="N61" s="95"/>
    </row>
    <row r="62" spans="10:14" ht="12.75">
      <c r="J62" s="95"/>
      <c r="K62" s="95"/>
      <c r="L62" s="95"/>
      <c r="M62" s="95"/>
      <c r="N62" s="95"/>
    </row>
    <row r="63" spans="10:14" ht="12.75">
      <c r="J63" s="95"/>
      <c r="K63" s="95"/>
      <c r="L63" s="95"/>
      <c r="M63" s="95"/>
      <c r="N63" s="95"/>
    </row>
    <row r="64" spans="10:14" ht="12.75">
      <c r="J64" s="95"/>
      <c r="K64" s="95"/>
      <c r="L64" s="95"/>
      <c r="M64" s="95"/>
      <c r="N64" s="95"/>
    </row>
    <row r="65" spans="10:14" ht="12.75">
      <c r="J65" s="95"/>
      <c r="K65" s="95"/>
      <c r="L65" s="95"/>
      <c r="M65" s="95"/>
      <c r="N65" s="95"/>
    </row>
    <row r="66" spans="10:14" ht="12.75">
      <c r="J66" s="95"/>
      <c r="K66" s="95"/>
      <c r="L66" s="95"/>
      <c r="M66" s="95"/>
      <c r="N66" s="95"/>
    </row>
    <row r="67" spans="10:14" ht="12.75">
      <c r="J67" s="95"/>
      <c r="K67" s="95"/>
      <c r="L67" s="95"/>
      <c r="M67" s="95"/>
      <c r="N67" s="95"/>
    </row>
    <row r="68" spans="10:14" ht="12.75">
      <c r="J68" s="95"/>
      <c r="K68" s="95"/>
      <c r="L68" s="95"/>
      <c r="M68" s="95"/>
      <c r="N68" s="95"/>
    </row>
    <row r="69" spans="10:14" ht="12.75">
      <c r="J69" s="95"/>
      <c r="K69" s="95"/>
      <c r="L69" s="95"/>
      <c r="M69" s="95"/>
      <c r="N69" s="95"/>
    </row>
    <row r="70" spans="10:14" ht="12.75">
      <c r="J70" s="95"/>
      <c r="K70" s="95"/>
      <c r="L70" s="95"/>
      <c r="M70" s="95"/>
      <c r="N70" s="95"/>
    </row>
    <row r="71" spans="10:14" ht="12.75">
      <c r="J71" s="95"/>
      <c r="K71" s="95"/>
      <c r="L71" s="95"/>
      <c r="M71" s="95"/>
      <c r="N71" s="95"/>
    </row>
    <row r="72" spans="10:14" ht="12.75">
      <c r="J72" s="95"/>
      <c r="K72" s="95"/>
      <c r="L72" s="95"/>
      <c r="M72" s="95"/>
      <c r="N72" s="95"/>
    </row>
    <row r="73" spans="10:14" ht="12.75">
      <c r="J73" s="95"/>
      <c r="K73" s="95"/>
      <c r="L73" s="95"/>
      <c r="M73" s="95"/>
      <c r="N73" s="95"/>
    </row>
    <row r="74" spans="10:14" ht="12.75">
      <c r="J74" s="95"/>
      <c r="K74" s="95"/>
      <c r="L74" s="95"/>
      <c r="M74" s="95"/>
      <c r="N74" s="95"/>
    </row>
    <row r="75" spans="10:14" ht="12.75">
      <c r="J75" s="95"/>
      <c r="K75" s="95"/>
      <c r="L75" s="95"/>
      <c r="M75" s="95"/>
      <c r="N75" s="95"/>
    </row>
    <row r="76" spans="10:14" ht="12.75">
      <c r="J76" s="95"/>
      <c r="K76" s="95"/>
      <c r="L76" s="95"/>
      <c r="M76" s="95"/>
      <c r="N76" s="95"/>
    </row>
    <row r="77" spans="10:14" ht="12.75">
      <c r="J77" s="95"/>
      <c r="K77" s="95"/>
      <c r="L77" s="95"/>
      <c r="M77" s="95"/>
      <c r="N77" s="95"/>
    </row>
    <row r="78" spans="10:14" ht="12.75">
      <c r="J78" s="95"/>
      <c r="K78" s="95"/>
      <c r="L78" s="95"/>
      <c r="M78" s="95"/>
      <c r="N78" s="95"/>
    </row>
    <row r="79" spans="10:14" ht="12.75">
      <c r="J79" s="95"/>
      <c r="K79" s="95"/>
      <c r="L79" s="95"/>
      <c r="M79" s="95"/>
      <c r="N79" s="95"/>
    </row>
  </sheetData>
  <mergeCells count="5">
    <mergeCell ref="J6:K6"/>
    <mergeCell ref="G4:G5"/>
    <mergeCell ref="H4:H5"/>
    <mergeCell ref="A4:A5"/>
    <mergeCell ref="B4:B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showGridLines="0" view="pageBreakPreview" zoomScaleSheetLayoutView="100" workbookViewId="0" topLeftCell="A1">
      <selection activeCell="F41" sqref="F41"/>
    </sheetView>
  </sheetViews>
  <sheetFormatPr defaultColWidth="9.140625" defaultRowHeight="12.75"/>
  <cols>
    <col min="1" max="1" width="12.00390625" style="120" customWidth="1"/>
    <col min="2" max="2" width="12.00390625" style="0" customWidth="1"/>
    <col min="3" max="3" width="15.421875" style="0" customWidth="1"/>
    <col min="4" max="4" width="14.28125" style="0" customWidth="1"/>
    <col min="5" max="5" width="13.00390625" style="0" customWidth="1"/>
    <col min="6" max="6" width="13.8515625" style="220" customWidth="1"/>
    <col min="7" max="7" width="9.8515625" style="0" bestFit="1" customWidth="1"/>
    <col min="8" max="8" width="11.00390625" style="0" bestFit="1" customWidth="1"/>
    <col min="9" max="10" width="10.57421875" style="0" customWidth="1"/>
    <col min="11" max="11" width="11.421875" style="0" customWidth="1"/>
    <col min="12" max="12" width="14.7109375" style="0" customWidth="1"/>
  </cols>
  <sheetData>
    <row r="1" ht="12" customHeight="1">
      <c r="A1" s="374" t="s">
        <v>169</v>
      </c>
    </row>
    <row r="2" ht="12" customHeight="1">
      <c r="A2" s="121"/>
    </row>
    <row r="3" spans="1:5" ht="9" customHeight="1">
      <c r="A3" s="145"/>
      <c r="B3" s="146"/>
      <c r="C3" s="146"/>
      <c r="D3" s="146"/>
      <c r="E3" s="146"/>
    </row>
    <row r="4" spans="1:5" s="95" customFormat="1" ht="12" customHeight="1">
      <c r="A4" s="425" t="s">
        <v>170</v>
      </c>
      <c r="C4" s="328" t="s">
        <v>181</v>
      </c>
      <c r="D4" s="101"/>
      <c r="E4" s="420" t="s">
        <v>188</v>
      </c>
    </row>
    <row r="5" spans="1:5" s="122" customFormat="1" ht="12" customHeight="1">
      <c r="A5" s="416"/>
      <c r="B5" s="329" t="s">
        <v>2</v>
      </c>
      <c r="C5" s="329" t="s">
        <v>3</v>
      </c>
      <c r="D5" s="330" t="s">
        <v>1</v>
      </c>
      <c r="E5" s="424"/>
    </row>
    <row r="6" spans="1:5" s="122" customFormat="1" ht="9" customHeight="1">
      <c r="A6" s="309"/>
      <c r="B6" s="310"/>
      <c r="C6" s="310"/>
      <c r="D6" s="300"/>
      <c r="E6" s="300"/>
    </row>
    <row r="7" spans="1:9" s="122" customFormat="1" ht="9" customHeight="1">
      <c r="A7" s="426" t="s">
        <v>97</v>
      </c>
      <c r="B7" s="426"/>
      <c r="C7" s="426"/>
      <c r="D7" s="426"/>
      <c r="E7" s="426"/>
      <c r="F7" s="312"/>
      <c r="H7" s="312"/>
      <c r="I7" s="312"/>
    </row>
    <row r="8" spans="1:5" s="122" customFormat="1" ht="9" customHeight="1">
      <c r="A8" s="311"/>
      <c r="B8" s="311"/>
      <c r="C8" s="311"/>
      <c r="D8" s="311"/>
      <c r="E8" s="311"/>
    </row>
    <row r="9" spans="1:5" s="86" customFormat="1" ht="9" customHeight="1">
      <c r="A9" s="313" t="s">
        <v>102</v>
      </c>
      <c r="B9" s="314">
        <v>269935</v>
      </c>
      <c r="C9" s="314">
        <f>+D9-B9</f>
        <v>148763</v>
      </c>
      <c r="D9" s="315">
        <v>418698</v>
      </c>
      <c r="E9" s="268">
        <v>1395341.5587702128</v>
      </c>
    </row>
    <row r="10" spans="1:5" s="86" customFormat="1" ht="9" customHeight="1">
      <c r="A10" s="313" t="s">
        <v>103</v>
      </c>
      <c r="B10" s="314">
        <v>264041</v>
      </c>
      <c r="C10" s="314">
        <f aca="true" t="shared" si="0" ref="C10:C52">+D10-B10</f>
        <v>299181</v>
      </c>
      <c r="D10" s="315">
        <v>563222</v>
      </c>
      <c r="E10" s="268">
        <v>1362897.2199125122</v>
      </c>
    </row>
    <row r="11" spans="1:5" s="86" customFormat="1" ht="9" customHeight="1">
      <c r="A11" s="313" t="s">
        <v>104</v>
      </c>
      <c r="B11" s="314">
        <v>447546</v>
      </c>
      <c r="C11" s="314">
        <f t="shared" si="0"/>
        <v>729292</v>
      </c>
      <c r="D11" s="315">
        <v>1176838</v>
      </c>
      <c r="E11" s="268">
        <v>2330716.2740733474</v>
      </c>
    </row>
    <row r="12" spans="1:5" s="86" customFormat="1" ht="9" customHeight="1">
      <c r="A12" s="313" t="s">
        <v>105</v>
      </c>
      <c r="B12" s="314">
        <v>761535</v>
      </c>
      <c r="C12" s="314">
        <f t="shared" si="0"/>
        <v>653578</v>
      </c>
      <c r="D12" s="315">
        <v>1415113</v>
      </c>
      <c r="E12" s="268">
        <v>3755753.0716274073</v>
      </c>
    </row>
    <row r="13" spans="1:5" s="86" customFormat="1" ht="9" customHeight="1">
      <c r="A13" s="313" t="s">
        <v>106</v>
      </c>
      <c r="B13" s="314">
        <v>725563</v>
      </c>
      <c r="C13" s="314">
        <f t="shared" si="0"/>
        <v>588016</v>
      </c>
      <c r="D13" s="315">
        <v>1313579</v>
      </c>
      <c r="E13" s="268">
        <v>3549566.4344332144</v>
      </c>
    </row>
    <row r="14" spans="1:5" s="86" customFormat="1" ht="9" customHeight="1">
      <c r="A14" s="313" t="s">
        <v>107</v>
      </c>
      <c r="B14" s="314">
        <v>716612</v>
      </c>
      <c r="C14" s="314">
        <f t="shared" si="0"/>
        <v>224483</v>
      </c>
      <c r="D14" s="315">
        <v>941095</v>
      </c>
      <c r="E14" s="268">
        <v>3736618.859973041</v>
      </c>
    </row>
    <row r="15" spans="1:5" s="86" customFormat="1" ht="9" customHeight="1">
      <c r="A15" s="313" t="s">
        <v>110</v>
      </c>
      <c r="B15" s="314">
        <v>712454</v>
      </c>
      <c r="C15" s="314">
        <f t="shared" si="0"/>
        <v>208199</v>
      </c>
      <c r="D15" s="315">
        <v>920653</v>
      </c>
      <c r="E15" s="268">
        <v>3638988.8806829625</v>
      </c>
    </row>
    <row r="16" spans="1:5" s="86" customFormat="1" ht="9" customHeight="1">
      <c r="A16" s="313" t="s">
        <v>111</v>
      </c>
      <c r="B16" s="314">
        <v>812040</v>
      </c>
      <c r="C16" s="314">
        <f t="shared" si="0"/>
        <v>224981</v>
      </c>
      <c r="D16" s="315">
        <v>1037021</v>
      </c>
      <c r="E16" s="268">
        <v>3917995.424191874</v>
      </c>
    </row>
    <row r="17" spans="1:5" s="86" customFormat="1" ht="9" customHeight="1">
      <c r="A17" s="313" t="s">
        <v>112</v>
      </c>
      <c r="B17" s="314">
        <v>637461</v>
      </c>
      <c r="C17" s="314">
        <f t="shared" si="0"/>
        <v>315862</v>
      </c>
      <c r="D17" s="315">
        <v>953323</v>
      </c>
      <c r="E17" s="268">
        <v>3210945.2710624035</v>
      </c>
    </row>
    <row r="18" spans="1:5" s="86" customFormat="1" ht="9" customHeight="1">
      <c r="A18" s="313" t="s">
        <v>113</v>
      </c>
      <c r="B18" s="314">
        <v>544953</v>
      </c>
      <c r="C18" s="314">
        <f t="shared" si="0"/>
        <v>235792</v>
      </c>
      <c r="D18" s="315">
        <v>780745</v>
      </c>
      <c r="E18" s="268">
        <v>2854812.087157266</v>
      </c>
    </row>
    <row r="19" spans="1:5" s="86" customFormat="1" ht="9" customHeight="1">
      <c r="A19" s="313" t="s">
        <v>114</v>
      </c>
      <c r="B19" s="314">
        <v>345951</v>
      </c>
      <c r="C19" s="314">
        <f t="shared" si="0"/>
        <v>215623</v>
      </c>
      <c r="D19" s="315">
        <v>561574</v>
      </c>
      <c r="E19" s="268">
        <v>1828712.42130488</v>
      </c>
    </row>
    <row r="20" spans="1:5" s="86" customFormat="1" ht="9" customHeight="1">
      <c r="A20" s="313" t="s">
        <v>115</v>
      </c>
      <c r="B20" s="314">
        <v>292869</v>
      </c>
      <c r="C20" s="314">
        <f t="shared" si="0"/>
        <v>155119</v>
      </c>
      <c r="D20" s="315">
        <v>447988</v>
      </c>
      <c r="E20" s="268">
        <v>1547087.9577744838</v>
      </c>
    </row>
    <row r="21" spans="1:14" s="110" customFormat="1" ht="9" customHeight="1">
      <c r="A21" s="168" t="s">
        <v>171</v>
      </c>
      <c r="B21" s="316">
        <v>6530960</v>
      </c>
      <c r="C21" s="316">
        <v>3998889</v>
      </c>
      <c r="D21" s="316">
        <v>10529849</v>
      </c>
      <c r="E21" s="316">
        <v>33129435.460963607</v>
      </c>
      <c r="G21" s="86"/>
      <c r="H21" s="86"/>
      <c r="I21" s="86"/>
      <c r="J21" s="86"/>
      <c r="K21" s="86"/>
      <c r="L21" s="86"/>
      <c r="M21" s="86"/>
      <c r="N21" s="86"/>
    </row>
    <row r="22" spans="1:12" s="110" customFormat="1" ht="9" customHeight="1">
      <c r="A22" s="123"/>
      <c r="F22" s="86"/>
      <c r="G22" s="86"/>
      <c r="H22" s="86"/>
      <c r="I22" s="86"/>
      <c r="J22" s="86"/>
      <c r="K22" s="86"/>
      <c r="L22" s="86"/>
    </row>
    <row r="23" spans="1:12" s="110" customFormat="1" ht="9" customHeight="1">
      <c r="A23" s="426" t="s">
        <v>201</v>
      </c>
      <c r="B23" s="426"/>
      <c r="C23" s="426"/>
      <c r="D23" s="426"/>
      <c r="E23" s="426"/>
      <c r="F23" s="86"/>
      <c r="G23" s="86"/>
      <c r="H23" s="86"/>
      <c r="I23" s="86"/>
      <c r="J23" s="86"/>
      <c r="K23" s="86"/>
      <c r="L23" s="86"/>
    </row>
    <row r="24" spans="1:12" s="110" customFormat="1" ht="9" customHeight="1">
      <c r="A24" s="311"/>
      <c r="B24" s="311"/>
      <c r="C24" s="311"/>
      <c r="D24" s="311"/>
      <c r="E24" s="311"/>
      <c r="F24" s="86"/>
      <c r="G24" s="86"/>
      <c r="H24" s="86"/>
      <c r="I24" s="86"/>
      <c r="J24" s="86"/>
      <c r="K24" s="86"/>
      <c r="L24" s="86"/>
    </row>
    <row r="25" spans="1:5" s="86" customFormat="1" ht="9" customHeight="1">
      <c r="A25" s="313" t="s">
        <v>102</v>
      </c>
      <c r="B25" s="314">
        <v>226166</v>
      </c>
      <c r="C25" s="314">
        <f t="shared" si="0"/>
        <v>252909</v>
      </c>
      <c r="D25" s="315">
        <v>479075</v>
      </c>
      <c r="E25" s="268">
        <v>1004264.384615782</v>
      </c>
    </row>
    <row r="26" spans="1:5" s="86" customFormat="1" ht="9" customHeight="1">
      <c r="A26" s="313" t="s">
        <v>103</v>
      </c>
      <c r="B26" s="314">
        <v>236788</v>
      </c>
      <c r="C26" s="314">
        <f t="shared" si="0"/>
        <v>423518</v>
      </c>
      <c r="D26" s="315">
        <v>660306</v>
      </c>
      <c r="E26" s="268">
        <v>1056989.9859007266</v>
      </c>
    </row>
    <row r="27" spans="1:5" s="86" customFormat="1" ht="9" customHeight="1">
      <c r="A27" s="313" t="s">
        <v>104</v>
      </c>
      <c r="B27" s="314">
        <v>403247</v>
      </c>
      <c r="C27" s="314">
        <f t="shared" si="0"/>
        <v>986360</v>
      </c>
      <c r="D27" s="315">
        <v>1389607</v>
      </c>
      <c r="E27" s="268">
        <v>1775263.263904311</v>
      </c>
    </row>
    <row r="28" spans="1:5" s="86" customFormat="1" ht="9" customHeight="1">
      <c r="A28" s="313" t="s">
        <v>105</v>
      </c>
      <c r="B28" s="314">
        <v>841952</v>
      </c>
      <c r="C28" s="314">
        <f t="shared" si="0"/>
        <v>1330162</v>
      </c>
      <c r="D28" s="315">
        <v>2172114</v>
      </c>
      <c r="E28" s="268">
        <v>3540949.8675288055</v>
      </c>
    </row>
    <row r="29" spans="1:5" s="86" customFormat="1" ht="9" customHeight="1">
      <c r="A29" s="313" t="s">
        <v>106</v>
      </c>
      <c r="B29" s="314">
        <v>813688</v>
      </c>
      <c r="C29" s="314">
        <f t="shared" si="0"/>
        <v>1186606</v>
      </c>
      <c r="D29" s="315">
        <v>2000294</v>
      </c>
      <c r="E29" s="268">
        <v>3259781.9518972044</v>
      </c>
    </row>
    <row r="30" spans="1:5" s="86" customFormat="1" ht="9" customHeight="1">
      <c r="A30" s="313" t="s">
        <v>107</v>
      </c>
      <c r="B30" s="314">
        <v>749830</v>
      </c>
      <c r="C30" s="314">
        <f t="shared" si="0"/>
        <v>821570</v>
      </c>
      <c r="D30" s="315">
        <v>1571400</v>
      </c>
      <c r="E30" s="268">
        <v>3265886.9889013413</v>
      </c>
    </row>
    <row r="31" spans="1:5" s="86" customFormat="1" ht="9" customHeight="1">
      <c r="A31" s="313" t="s">
        <v>110</v>
      </c>
      <c r="B31" s="314">
        <v>739517</v>
      </c>
      <c r="C31" s="314">
        <f t="shared" si="0"/>
        <v>704729</v>
      </c>
      <c r="D31" s="315">
        <v>1444246</v>
      </c>
      <c r="E31" s="268">
        <v>3181041.900148223</v>
      </c>
    </row>
    <row r="32" spans="1:5" s="86" customFormat="1" ht="9" customHeight="1">
      <c r="A32" s="313" t="s">
        <v>111</v>
      </c>
      <c r="B32" s="314">
        <v>876219</v>
      </c>
      <c r="C32" s="314">
        <f t="shared" si="0"/>
        <v>798279</v>
      </c>
      <c r="D32" s="315">
        <v>1674498</v>
      </c>
      <c r="E32" s="268">
        <v>3694605.6076890104</v>
      </c>
    </row>
    <row r="33" spans="1:5" s="86" customFormat="1" ht="9" customHeight="1">
      <c r="A33" s="313" t="s">
        <v>112</v>
      </c>
      <c r="B33" s="314">
        <v>670627</v>
      </c>
      <c r="C33" s="314">
        <f t="shared" si="0"/>
        <v>832244</v>
      </c>
      <c r="D33" s="315">
        <v>1502871</v>
      </c>
      <c r="E33" s="268">
        <v>2882435.300861967</v>
      </c>
    </row>
    <row r="34" spans="1:5" s="86" customFormat="1" ht="9" customHeight="1">
      <c r="A34" s="313" t="s">
        <v>113</v>
      </c>
      <c r="B34" s="314">
        <v>601475</v>
      </c>
      <c r="C34" s="314">
        <f t="shared" si="0"/>
        <v>542436</v>
      </c>
      <c r="D34" s="315">
        <v>1143911</v>
      </c>
      <c r="E34" s="268">
        <v>2645419.8019904247</v>
      </c>
    </row>
    <row r="35" spans="1:5" s="86" customFormat="1" ht="9" customHeight="1">
      <c r="A35" s="313" t="s">
        <v>114</v>
      </c>
      <c r="B35" s="314">
        <v>276082</v>
      </c>
      <c r="C35" s="314">
        <f t="shared" si="0"/>
        <v>439104</v>
      </c>
      <c r="D35" s="315">
        <v>715186</v>
      </c>
      <c r="E35" s="268">
        <v>1223490.5255981863</v>
      </c>
    </row>
    <row r="36" spans="1:5" s="86" customFormat="1" ht="9" customHeight="1">
      <c r="A36" s="313" t="s">
        <v>115</v>
      </c>
      <c r="B36" s="314">
        <v>224664</v>
      </c>
      <c r="C36" s="314">
        <f t="shared" si="0"/>
        <v>320370</v>
      </c>
      <c r="D36" s="315">
        <v>545034</v>
      </c>
      <c r="E36" s="268">
        <v>1000164.2332939105</v>
      </c>
    </row>
    <row r="37" spans="1:7" s="110" customFormat="1" ht="9" customHeight="1">
      <c r="A37" s="317" t="s">
        <v>171</v>
      </c>
      <c r="B37" s="316">
        <v>6660255</v>
      </c>
      <c r="C37" s="316">
        <v>8638287</v>
      </c>
      <c r="D37" s="316">
        <v>15298542</v>
      </c>
      <c r="E37" s="318">
        <v>28530293.812329892</v>
      </c>
      <c r="G37" s="86"/>
    </row>
    <row r="38" spans="1:6" s="110" customFormat="1" ht="9" customHeight="1">
      <c r="A38" s="124"/>
      <c r="B38" s="86"/>
      <c r="C38" s="86"/>
      <c r="D38" s="86"/>
      <c r="F38" s="86"/>
    </row>
    <row r="39" spans="1:6" s="110" customFormat="1" ht="9" customHeight="1">
      <c r="A39" s="427" t="s">
        <v>128</v>
      </c>
      <c r="B39" s="427"/>
      <c r="C39" s="427"/>
      <c r="D39" s="427"/>
      <c r="E39" s="427"/>
      <c r="F39" s="86"/>
    </row>
    <row r="40" spans="1:6" s="110" customFormat="1" ht="9" customHeight="1">
      <c r="A40" s="123"/>
      <c r="B40" s="300"/>
      <c r="C40" s="300"/>
      <c r="E40" s="86"/>
      <c r="F40" s="86"/>
    </row>
    <row r="41" spans="1:5" s="86" customFormat="1" ht="9" customHeight="1">
      <c r="A41" s="313" t="s">
        <v>102</v>
      </c>
      <c r="B41" s="314">
        <v>113046</v>
      </c>
      <c r="C41" s="314">
        <f t="shared" si="0"/>
        <v>33084</v>
      </c>
      <c r="D41" s="315">
        <v>146130</v>
      </c>
      <c r="E41" s="268">
        <v>752268.5369292506</v>
      </c>
    </row>
    <row r="42" spans="1:5" s="86" customFormat="1" ht="9" customHeight="1">
      <c r="A42" s="313" t="s">
        <v>103</v>
      </c>
      <c r="B42" s="314">
        <v>92999</v>
      </c>
      <c r="C42" s="314">
        <f t="shared" si="0"/>
        <v>66864</v>
      </c>
      <c r="D42" s="315">
        <v>159863</v>
      </c>
      <c r="E42" s="268">
        <v>641177.6250213039</v>
      </c>
    </row>
    <row r="43" spans="1:5" s="86" customFormat="1" ht="9" customHeight="1">
      <c r="A43" s="313" t="s">
        <v>104</v>
      </c>
      <c r="B43" s="314">
        <v>126147</v>
      </c>
      <c r="C43" s="314">
        <f t="shared" si="0"/>
        <v>171651</v>
      </c>
      <c r="D43" s="315">
        <v>297798</v>
      </c>
      <c r="E43" s="268">
        <v>990367.0459181829</v>
      </c>
    </row>
    <row r="44" spans="1:5" s="86" customFormat="1" ht="9" customHeight="1">
      <c r="A44" s="313" t="s">
        <v>105</v>
      </c>
      <c r="B44" s="314">
        <v>295835</v>
      </c>
      <c r="C44" s="314">
        <f t="shared" si="0"/>
        <v>230570</v>
      </c>
      <c r="D44" s="315">
        <v>526405</v>
      </c>
      <c r="E44" s="268">
        <v>2286225.5780443843</v>
      </c>
    </row>
    <row r="45" spans="1:5" s="86" customFormat="1" ht="9" customHeight="1">
      <c r="A45" s="313" t="s">
        <v>106</v>
      </c>
      <c r="B45" s="314">
        <v>308519</v>
      </c>
      <c r="C45" s="314">
        <f t="shared" si="0"/>
        <v>221073</v>
      </c>
      <c r="D45" s="315">
        <v>529592</v>
      </c>
      <c r="E45" s="268">
        <v>2218113.1763648666</v>
      </c>
    </row>
    <row r="46" spans="1:5" s="86" customFormat="1" ht="9" customHeight="1">
      <c r="A46" s="313" t="s">
        <v>107</v>
      </c>
      <c r="B46" s="314">
        <v>287211</v>
      </c>
      <c r="C46" s="314">
        <f t="shared" si="0"/>
        <v>67083</v>
      </c>
      <c r="D46" s="315">
        <v>354294</v>
      </c>
      <c r="E46" s="268">
        <v>2285467.419316521</v>
      </c>
    </row>
    <row r="47" spans="1:5" s="86" customFormat="1" ht="9" customHeight="1">
      <c r="A47" s="313" t="s">
        <v>110</v>
      </c>
      <c r="B47" s="314">
        <v>302455</v>
      </c>
      <c r="C47" s="314">
        <f t="shared" si="0"/>
        <v>71897</v>
      </c>
      <c r="D47" s="315">
        <v>374352</v>
      </c>
      <c r="E47" s="268">
        <v>2376283.782736912</v>
      </c>
    </row>
    <row r="48" spans="1:5" s="86" customFormat="1" ht="9" customHeight="1">
      <c r="A48" s="313" t="s">
        <v>111</v>
      </c>
      <c r="B48" s="314">
        <v>356090</v>
      </c>
      <c r="C48" s="314">
        <f t="shared" si="0"/>
        <v>74090</v>
      </c>
      <c r="D48" s="315">
        <v>430180</v>
      </c>
      <c r="E48" s="268">
        <v>2689026.3238081466</v>
      </c>
    </row>
    <row r="49" spans="1:5" s="86" customFormat="1" ht="9" customHeight="1">
      <c r="A49" s="313" t="s">
        <v>112</v>
      </c>
      <c r="B49" s="314">
        <v>268957</v>
      </c>
      <c r="C49" s="314">
        <f t="shared" si="0"/>
        <v>101889</v>
      </c>
      <c r="D49" s="315">
        <v>370846</v>
      </c>
      <c r="E49" s="268">
        <v>2083945.4208349043</v>
      </c>
    </row>
    <row r="50" spans="1:5" s="86" customFormat="1" ht="9" customHeight="1">
      <c r="A50" s="313" t="s">
        <v>113</v>
      </c>
      <c r="B50" s="314">
        <v>225884</v>
      </c>
      <c r="C50" s="314">
        <f t="shared" si="0"/>
        <v>77789</v>
      </c>
      <c r="D50" s="315">
        <v>303673</v>
      </c>
      <c r="E50" s="268">
        <v>1766815.5784059041</v>
      </c>
    </row>
    <row r="51" spans="1:5" s="86" customFormat="1" ht="9" customHeight="1">
      <c r="A51" s="313" t="s">
        <v>114</v>
      </c>
      <c r="B51" s="314">
        <v>90690</v>
      </c>
      <c r="C51" s="314">
        <f t="shared" si="0"/>
        <v>36561</v>
      </c>
      <c r="D51" s="315">
        <v>127251</v>
      </c>
      <c r="E51" s="268">
        <v>697414.616763158</v>
      </c>
    </row>
    <row r="52" spans="1:5" s="86" customFormat="1" ht="9" customHeight="1">
      <c r="A52" s="313" t="s">
        <v>115</v>
      </c>
      <c r="B52" s="314">
        <v>70551</v>
      </c>
      <c r="C52" s="314">
        <f t="shared" si="0"/>
        <v>23694</v>
      </c>
      <c r="D52" s="315">
        <v>94245</v>
      </c>
      <c r="E52" s="268">
        <v>528770.264477578</v>
      </c>
    </row>
    <row r="53" spans="1:7" s="110" customFormat="1" ht="9" customHeight="1">
      <c r="A53" s="317" t="s">
        <v>171</v>
      </c>
      <c r="B53" s="316">
        <v>2538384</v>
      </c>
      <c r="C53" s="316">
        <v>1176245</v>
      </c>
      <c r="D53" s="316">
        <v>3714629</v>
      </c>
      <c r="E53" s="318">
        <v>19315875.36862111</v>
      </c>
      <c r="G53" s="86"/>
    </row>
    <row r="54" spans="1:6" s="110" customFormat="1" ht="9" customHeight="1">
      <c r="A54" s="124"/>
      <c r="B54" s="86"/>
      <c r="C54" s="86"/>
      <c r="D54" s="86"/>
      <c r="F54" s="86"/>
    </row>
    <row r="55" spans="1:6" s="110" customFormat="1" ht="9" customHeight="1">
      <c r="A55" s="426" t="s">
        <v>172</v>
      </c>
      <c r="B55" s="426"/>
      <c r="C55" s="426"/>
      <c r="D55" s="426"/>
      <c r="E55" s="426"/>
      <c r="F55" s="86"/>
    </row>
    <row r="56" spans="1:6" s="110" customFormat="1" ht="9" customHeight="1">
      <c r="A56" s="311"/>
      <c r="B56" s="311"/>
      <c r="C56" s="311"/>
      <c r="D56" s="311"/>
      <c r="E56" s="86"/>
      <c r="F56" s="86"/>
    </row>
    <row r="57" spans="1:5" s="86" customFormat="1" ht="9" customHeight="1">
      <c r="A57" s="313" t="s">
        <v>102</v>
      </c>
      <c r="B57" s="268">
        <v>609147</v>
      </c>
      <c r="C57" s="268">
        <v>434756</v>
      </c>
      <c r="D57" s="319">
        <v>1043903</v>
      </c>
      <c r="E57" s="268">
        <v>3151874.480315245</v>
      </c>
    </row>
    <row r="58" spans="1:5" s="86" customFormat="1" ht="9" customHeight="1">
      <c r="A58" s="313" t="s">
        <v>103</v>
      </c>
      <c r="B58" s="268">
        <v>593828</v>
      </c>
      <c r="C58" s="268">
        <v>789563</v>
      </c>
      <c r="D58" s="319">
        <v>1383391</v>
      </c>
      <c r="E58" s="268">
        <v>3061064.830834543</v>
      </c>
    </row>
    <row r="59" spans="1:5" s="86" customFormat="1" ht="9" customHeight="1">
      <c r="A59" s="313" t="s">
        <v>104</v>
      </c>
      <c r="B59" s="268">
        <v>976940</v>
      </c>
      <c r="C59" s="268">
        <v>1887303</v>
      </c>
      <c r="D59" s="319">
        <v>2864243</v>
      </c>
      <c r="E59" s="268">
        <v>5096346.067438942</v>
      </c>
    </row>
    <row r="60" spans="1:5" s="86" customFormat="1" ht="9" customHeight="1">
      <c r="A60" s="313" t="s">
        <v>105</v>
      </c>
      <c r="B60" s="268">
        <v>1899322</v>
      </c>
      <c r="C60" s="268">
        <v>2214310</v>
      </c>
      <c r="D60" s="319">
        <v>4113632</v>
      </c>
      <c r="E60" s="268">
        <v>9582928.517200597</v>
      </c>
    </row>
    <row r="61" spans="1:5" s="86" customFormat="1" ht="9" customHeight="1">
      <c r="A61" s="313" t="s">
        <v>106</v>
      </c>
      <c r="B61" s="268">
        <v>1847770</v>
      </c>
      <c r="C61" s="268">
        <v>1995695</v>
      </c>
      <c r="D61" s="319">
        <v>3843465</v>
      </c>
      <c r="E61" s="268">
        <v>9027461.562695285</v>
      </c>
    </row>
    <row r="62" spans="1:5" s="86" customFormat="1" ht="9" customHeight="1">
      <c r="A62" s="313" t="s">
        <v>107</v>
      </c>
      <c r="B62" s="268">
        <v>1753653</v>
      </c>
      <c r="C62" s="268">
        <v>1113136</v>
      </c>
      <c r="D62" s="319">
        <v>2866789</v>
      </c>
      <c r="E62" s="268">
        <v>9287972.751734003</v>
      </c>
    </row>
    <row r="63" spans="1:5" s="86" customFormat="1" ht="9" customHeight="1">
      <c r="A63" s="313" t="s">
        <v>110</v>
      </c>
      <c r="B63" s="268">
        <v>1754426</v>
      </c>
      <c r="C63" s="268">
        <v>984825</v>
      </c>
      <c r="D63" s="319">
        <v>2739251</v>
      </c>
      <c r="E63" s="268">
        <v>9196314.563568097</v>
      </c>
    </row>
    <row r="64" spans="1:5" s="86" customFormat="1" ht="9" customHeight="1">
      <c r="A64" s="313" t="s">
        <v>111</v>
      </c>
      <c r="B64" s="268">
        <v>2044349</v>
      </c>
      <c r="C64" s="268">
        <v>1097350</v>
      </c>
      <c r="D64" s="319">
        <v>3141699</v>
      </c>
      <c r="E64" s="268">
        <v>10301627.87214593</v>
      </c>
    </row>
    <row r="65" spans="1:5" s="86" customFormat="1" ht="9" customHeight="1">
      <c r="A65" s="313" t="s">
        <v>112</v>
      </c>
      <c r="B65" s="268">
        <v>1577045</v>
      </c>
      <c r="C65" s="268">
        <v>1249995</v>
      </c>
      <c r="D65" s="319">
        <v>2827040</v>
      </c>
      <c r="E65" s="268">
        <v>8177325.992759274</v>
      </c>
    </row>
    <row r="66" spans="1:5" s="86" customFormat="1" ht="9" customHeight="1">
      <c r="A66" s="313" t="s">
        <v>113</v>
      </c>
      <c r="B66" s="268">
        <v>1372312</v>
      </c>
      <c r="C66" s="268">
        <v>856017</v>
      </c>
      <c r="D66" s="319">
        <v>2228329</v>
      </c>
      <c r="E66" s="268">
        <v>7267047.467553595</v>
      </c>
    </row>
    <row r="67" spans="1:5" s="86" customFormat="1" ht="9" customHeight="1">
      <c r="A67" s="313" t="s">
        <v>114</v>
      </c>
      <c r="B67" s="268">
        <v>712723</v>
      </c>
      <c r="C67" s="268">
        <v>691288</v>
      </c>
      <c r="D67" s="319">
        <v>1404011</v>
      </c>
      <c r="E67" s="268">
        <v>3749618.0801231232</v>
      </c>
    </row>
    <row r="68" spans="1:5" s="86" customFormat="1" ht="9" customHeight="1">
      <c r="A68" s="313" t="s">
        <v>115</v>
      </c>
      <c r="B68" s="268">
        <v>588084</v>
      </c>
      <c r="C68" s="268">
        <v>499183</v>
      </c>
      <c r="D68" s="319">
        <v>1087267</v>
      </c>
      <c r="E68" s="268">
        <v>3076022.4555459726</v>
      </c>
    </row>
    <row r="69" spans="1:7" s="110" customFormat="1" ht="9" customHeight="1">
      <c r="A69" s="317" t="s">
        <v>171</v>
      </c>
      <c r="B69" s="318">
        <v>15729599</v>
      </c>
      <c r="C69" s="318">
        <v>13813421</v>
      </c>
      <c r="D69" s="320">
        <v>29543020</v>
      </c>
      <c r="E69" s="318">
        <v>80975604.6419146</v>
      </c>
      <c r="G69" s="86"/>
    </row>
    <row r="70" spans="1:5" s="95" customFormat="1" ht="9" customHeight="1">
      <c r="A70" s="125"/>
      <c r="B70" s="126"/>
      <c r="C70" s="126"/>
      <c r="D70" s="126"/>
      <c r="E70" s="126"/>
    </row>
    <row r="71" spans="1:5" ht="9" customHeight="1">
      <c r="A71" s="127"/>
      <c r="B71" s="95"/>
      <c r="C71" s="95"/>
      <c r="D71" s="95"/>
      <c r="E71" s="95"/>
    </row>
    <row r="72" spans="1:5" ht="9" customHeight="1">
      <c r="A72" s="364" t="s">
        <v>217</v>
      </c>
      <c r="B72" s="95"/>
      <c r="C72" s="95"/>
      <c r="D72" s="95"/>
      <c r="E72" s="95"/>
    </row>
  </sheetData>
  <mergeCells count="6">
    <mergeCell ref="E4:E5"/>
    <mergeCell ref="A4:A5"/>
    <mergeCell ref="A55:E55"/>
    <mergeCell ref="A7:E7"/>
    <mergeCell ref="A23:E23"/>
    <mergeCell ref="A39:E39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&amp;C25</oddFooter>
  </headerFooter>
  <rowBreaks count="6" manualBreakCount="6">
    <brk id="101" max="7" man="1"/>
    <brk id="166" max="7" man="1"/>
    <brk id="201" max="255" man="1"/>
    <brk id="266" max="7" man="1"/>
    <brk id="300" max="255" man="1"/>
    <brk id="366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0"/>
  <sheetViews>
    <sheetView showGridLines="0" zoomScaleSheetLayoutView="75" workbookViewId="0" topLeftCell="A1">
      <selection activeCell="H87" sqref="H87"/>
    </sheetView>
  </sheetViews>
  <sheetFormatPr defaultColWidth="9.140625" defaultRowHeight="12.75"/>
  <cols>
    <col min="1" max="1" width="20.28125" style="0" customWidth="1"/>
    <col min="2" max="6" width="9.421875" style="0" customWidth="1"/>
    <col min="7" max="7" width="9.00390625" style="0" customWidth="1"/>
    <col min="8" max="8" width="8.8515625" style="128" customWidth="1"/>
  </cols>
  <sheetData>
    <row r="1" spans="1:8" s="72" customFormat="1" ht="12" customHeight="1">
      <c r="A1" s="375" t="s">
        <v>157</v>
      </c>
      <c r="B1" s="36"/>
      <c r="C1" s="36"/>
      <c r="D1" s="36"/>
      <c r="E1" s="36"/>
      <c r="F1" s="36"/>
      <c r="G1" s="36"/>
      <c r="H1" s="171"/>
    </row>
    <row r="2" spans="1:8" s="72" customFormat="1" ht="9" customHeight="1">
      <c r="A2" s="77" t="s">
        <v>154</v>
      </c>
      <c r="B2" s="73"/>
      <c r="C2" s="73"/>
      <c r="D2" s="73"/>
      <c r="E2" s="73"/>
      <c r="F2" s="73"/>
      <c r="G2" s="73"/>
      <c r="H2" s="171"/>
    </row>
    <row r="3" spans="1:8" s="72" customFormat="1" ht="12" customHeight="1">
      <c r="A3" s="321" t="s">
        <v>101</v>
      </c>
      <c r="B3" s="428" t="s">
        <v>116</v>
      </c>
      <c r="C3" s="428" t="s">
        <v>117</v>
      </c>
      <c r="D3" s="428" t="s">
        <v>118</v>
      </c>
      <c r="E3" s="428" t="s">
        <v>119</v>
      </c>
      <c r="F3" s="428" t="s">
        <v>120</v>
      </c>
      <c r="G3" s="428" t="s">
        <v>121</v>
      </c>
      <c r="H3" s="171"/>
    </row>
    <row r="4" spans="1:8" s="72" customFormat="1" ht="12" customHeight="1">
      <c r="A4" s="322" t="s">
        <v>108</v>
      </c>
      <c r="B4" s="424"/>
      <c r="C4" s="424"/>
      <c r="D4" s="424"/>
      <c r="E4" s="424"/>
      <c r="F4" s="424"/>
      <c r="G4" s="424"/>
      <c r="H4" s="171"/>
    </row>
    <row r="5" spans="1:8" s="72" customFormat="1" ht="9" customHeight="1">
      <c r="A5" s="78"/>
      <c r="B5" s="61"/>
      <c r="C5" s="61"/>
      <c r="D5" s="61"/>
      <c r="E5" s="61"/>
      <c r="F5" s="61"/>
      <c r="G5" s="61"/>
      <c r="H5" s="171"/>
    </row>
    <row r="6" spans="1:7" s="72" customFormat="1" ht="9" customHeight="1">
      <c r="A6" s="147" t="s">
        <v>81</v>
      </c>
      <c r="B6" s="141">
        <v>24234</v>
      </c>
      <c r="C6" s="141">
        <v>27036</v>
      </c>
      <c r="D6" s="141">
        <v>61636</v>
      </c>
      <c r="E6" s="141">
        <v>55849</v>
      </c>
      <c r="F6" s="141">
        <v>48309</v>
      </c>
      <c r="G6" s="141">
        <v>19772</v>
      </c>
    </row>
    <row r="7" spans="1:7" s="72" customFormat="1" ht="9" customHeight="1">
      <c r="A7" s="148" t="s">
        <v>80</v>
      </c>
      <c r="B7" s="143">
        <v>24234</v>
      </c>
      <c r="C7" s="143">
        <v>27036</v>
      </c>
      <c r="D7" s="143">
        <v>61636</v>
      </c>
      <c r="E7" s="143">
        <v>55849</v>
      </c>
      <c r="F7" s="143">
        <v>48309</v>
      </c>
      <c r="G7" s="143">
        <v>19772</v>
      </c>
    </row>
    <row r="8" spans="1:7" s="72" customFormat="1" ht="9" customHeight="1">
      <c r="A8" s="148"/>
      <c r="B8" s="143"/>
      <c r="C8" s="143"/>
      <c r="D8" s="143"/>
      <c r="E8" s="143"/>
      <c r="F8" s="143"/>
      <c r="G8" s="143"/>
    </row>
    <row r="9" spans="1:7" s="72" customFormat="1" ht="9" customHeight="1">
      <c r="A9" s="147" t="s">
        <v>4</v>
      </c>
      <c r="B9" s="141">
        <v>131</v>
      </c>
      <c r="C9" s="141">
        <v>262</v>
      </c>
      <c r="D9" s="141">
        <v>307</v>
      </c>
      <c r="E9" s="141">
        <v>666</v>
      </c>
      <c r="F9" s="141">
        <v>545</v>
      </c>
      <c r="G9" s="141">
        <v>120</v>
      </c>
    </row>
    <row r="10" spans="1:7" s="72" customFormat="1" ht="9" customHeight="1">
      <c r="A10" s="147" t="s">
        <v>5</v>
      </c>
      <c r="B10" s="141">
        <v>5120</v>
      </c>
      <c r="C10" s="141">
        <v>7980</v>
      </c>
      <c r="D10" s="141">
        <v>31373</v>
      </c>
      <c r="E10" s="141">
        <v>51953</v>
      </c>
      <c r="F10" s="141">
        <v>44524</v>
      </c>
      <c r="G10" s="141">
        <v>19180</v>
      </c>
    </row>
    <row r="11" spans="1:7" s="72" customFormat="1" ht="9" customHeight="1">
      <c r="A11" s="147" t="s">
        <v>6</v>
      </c>
      <c r="B11" s="141">
        <v>37741</v>
      </c>
      <c r="C11" s="141">
        <v>40513</v>
      </c>
      <c r="D11" s="141">
        <v>58030</v>
      </c>
      <c r="E11" s="141">
        <v>51261</v>
      </c>
      <c r="F11" s="141">
        <v>44942</v>
      </c>
      <c r="G11" s="141">
        <v>43348</v>
      </c>
    </row>
    <row r="12" spans="1:7" s="72" customFormat="1" ht="9" customHeight="1">
      <c r="A12" s="147" t="s">
        <v>183</v>
      </c>
      <c r="B12" s="141">
        <v>0</v>
      </c>
      <c r="C12" s="141">
        <v>0</v>
      </c>
      <c r="D12" s="141">
        <v>0</v>
      </c>
      <c r="E12" s="141">
        <v>0</v>
      </c>
      <c r="F12" s="141">
        <v>935</v>
      </c>
      <c r="G12" s="141">
        <v>640</v>
      </c>
    </row>
    <row r="13" spans="1:7" s="72" customFormat="1" ht="9" customHeight="1">
      <c r="A13" s="149" t="s">
        <v>7</v>
      </c>
      <c r="B13" s="143">
        <v>42992</v>
      </c>
      <c r="C13" s="143">
        <v>48755</v>
      </c>
      <c r="D13" s="143">
        <v>89710</v>
      </c>
      <c r="E13" s="143">
        <v>103880</v>
      </c>
      <c r="F13" s="143">
        <v>90946</v>
      </c>
      <c r="G13" s="143">
        <v>63288</v>
      </c>
    </row>
    <row r="14" spans="1:7" s="72" customFormat="1" ht="9" customHeight="1">
      <c r="A14" s="149"/>
      <c r="B14" s="143"/>
      <c r="C14" s="143"/>
      <c r="D14" s="143"/>
      <c r="E14" s="143"/>
      <c r="F14" s="143"/>
      <c r="G14" s="143"/>
    </row>
    <row r="15" spans="1:7" s="72" customFormat="1" ht="9" customHeight="1">
      <c r="A15" s="147" t="s">
        <v>10</v>
      </c>
      <c r="B15" s="141">
        <v>1251</v>
      </c>
      <c r="C15" s="141">
        <v>1898</v>
      </c>
      <c r="D15" s="141">
        <v>5307</v>
      </c>
      <c r="E15" s="141">
        <v>3235</v>
      </c>
      <c r="F15" s="141">
        <v>3108</v>
      </c>
      <c r="G15" s="141">
        <v>1794</v>
      </c>
    </row>
    <row r="16" spans="1:7" s="72" customFormat="1" ht="9" customHeight="1">
      <c r="A16" s="147" t="s">
        <v>11</v>
      </c>
      <c r="B16" s="141">
        <v>344</v>
      </c>
      <c r="C16" s="141">
        <v>760</v>
      </c>
      <c r="D16" s="141">
        <v>2019</v>
      </c>
      <c r="E16" s="141">
        <v>2016</v>
      </c>
      <c r="F16" s="141">
        <v>2967</v>
      </c>
      <c r="G16" s="141">
        <v>774</v>
      </c>
    </row>
    <row r="17" spans="1:7" s="72" customFormat="1" ht="9" customHeight="1">
      <c r="A17" s="147" t="s">
        <v>12</v>
      </c>
      <c r="B17" s="141">
        <v>30502</v>
      </c>
      <c r="C17" s="141">
        <v>34715</v>
      </c>
      <c r="D17" s="141">
        <v>53451</v>
      </c>
      <c r="E17" s="141">
        <v>56900</v>
      </c>
      <c r="F17" s="141">
        <v>52816</v>
      </c>
      <c r="G17" s="141">
        <v>41515</v>
      </c>
    </row>
    <row r="18" spans="1:7" s="72" customFormat="1" ht="9" customHeight="1">
      <c r="A18" s="149" t="s">
        <v>13</v>
      </c>
      <c r="B18" s="143">
        <v>32097</v>
      </c>
      <c r="C18" s="143">
        <v>37373</v>
      </c>
      <c r="D18" s="143">
        <v>60777</v>
      </c>
      <c r="E18" s="143">
        <v>62151</v>
      </c>
      <c r="F18" s="143">
        <v>58891</v>
      </c>
      <c r="G18" s="143">
        <v>44083</v>
      </c>
    </row>
    <row r="19" spans="1:7" s="72" customFormat="1" ht="9" customHeight="1">
      <c r="A19" s="149"/>
      <c r="B19" s="143"/>
      <c r="C19" s="143"/>
      <c r="D19" s="143"/>
      <c r="E19" s="143"/>
      <c r="F19" s="143"/>
      <c r="G19" s="143"/>
    </row>
    <row r="20" spans="1:7" s="72" customFormat="1" ht="9" customHeight="1">
      <c r="A20" s="147" t="s">
        <v>8</v>
      </c>
      <c r="B20" s="141">
        <v>5414</v>
      </c>
      <c r="C20" s="141">
        <v>6282</v>
      </c>
      <c r="D20" s="141">
        <v>14760</v>
      </c>
      <c r="E20" s="141">
        <v>41299</v>
      </c>
      <c r="F20" s="141">
        <v>38037</v>
      </c>
      <c r="G20" s="141">
        <v>23892</v>
      </c>
    </row>
    <row r="21" spans="1:7" s="72" customFormat="1" ht="9" customHeight="1">
      <c r="A21" s="147" t="s">
        <v>9</v>
      </c>
      <c r="B21" s="141">
        <v>2114</v>
      </c>
      <c r="C21" s="141">
        <v>2484</v>
      </c>
      <c r="D21" s="141">
        <v>8346</v>
      </c>
      <c r="E21" s="141">
        <v>14819</v>
      </c>
      <c r="F21" s="141">
        <v>14380</v>
      </c>
      <c r="G21" s="141">
        <v>6689</v>
      </c>
    </row>
    <row r="22" spans="1:7" s="72" customFormat="1" ht="9" customHeight="1">
      <c r="A22" s="149" t="s">
        <v>78</v>
      </c>
      <c r="B22" s="143">
        <v>7528</v>
      </c>
      <c r="C22" s="143">
        <v>8766</v>
      </c>
      <c r="D22" s="143">
        <v>23106</v>
      </c>
      <c r="E22" s="143">
        <v>56118</v>
      </c>
      <c r="F22" s="143">
        <v>52417</v>
      </c>
      <c r="G22" s="143">
        <v>30581</v>
      </c>
    </row>
    <row r="23" spans="1:7" s="72" customFormat="1" ht="9" customHeight="1">
      <c r="A23" s="149"/>
      <c r="B23" s="143"/>
      <c r="C23" s="143"/>
      <c r="D23" s="143"/>
      <c r="E23" s="143"/>
      <c r="F23" s="143"/>
      <c r="G23" s="143"/>
    </row>
    <row r="24" spans="1:7" s="72" customFormat="1" ht="9" customHeight="1">
      <c r="A24" s="147" t="s">
        <v>14</v>
      </c>
      <c r="B24" s="141">
        <v>2205</v>
      </c>
      <c r="C24" s="141">
        <v>2882</v>
      </c>
      <c r="D24" s="141">
        <v>3609</v>
      </c>
      <c r="E24" s="141">
        <v>2395</v>
      </c>
      <c r="F24" s="141">
        <v>2841</v>
      </c>
      <c r="G24" s="141">
        <v>1210</v>
      </c>
    </row>
    <row r="25" spans="1:7" s="72" customFormat="1" ht="9" customHeight="1">
      <c r="A25" s="147" t="s">
        <v>15</v>
      </c>
      <c r="B25" s="141">
        <v>309</v>
      </c>
      <c r="C25" s="141">
        <v>697</v>
      </c>
      <c r="D25" s="141">
        <v>1179</v>
      </c>
      <c r="E25" s="141">
        <v>1425</v>
      </c>
      <c r="F25" s="141">
        <v>1035</v>
      </c>
      <c r="G25" s="141">
        <v>623</v>
      </c>
    </row>
    <row r="26" spans="1:7" s="72" customFormat="1" ht="9" customHeight="1">
      <c r="A26" s="147" t="s">
        <v>16</v>
      </c>
      <c r="B26" s="141">
        <v>483</v>
      </c>
      <c r="C26" s="141">
        <v>890</v>
      </c>
      <c r="D26" s="141">
        <v>1682</v>
      </c>
      <c r="E26" s="141">
        <v>3450</v>
      </c>
      <c r="F26" s="141">
        <v>3040</v>
      </c>
      <c r="G26" s="141">
        <v>1655</v>
      </c>
    </row>
    <row r="27" spans="1:7" s="72" customFormat="1" ht="9" customHeight="1">
      <c r="A27" s="149" t="s">
        <v>17</v>
      </c>
      <c r="B27" s="143">
        <v>2997</v>
      </c>
      <c r="C27" s="143">
        <v>4469</v>
      </c>
      <c r="D27" s="143">
        <v>6470</v>
      </c>
      <c r="E27" s="143">
        <v>7270</v>
      </c>
      <c r="F27" s="143">
        <v>6916</v>
      </c>
      <c r="G27" s="143">
        <v>3488</v>
      </c>
    </row>
    <row r="28" spans="1:7" s="72" customFormat="1" ht="9" customHeight="1">
      <c r="A28" s="149"/>
      <c r="B28" s="143"/>
      <c r="C28" s="143"/>
      <c r="D28" s="143"/>
      <c r="E28" s="143"/>
      <c r="F28" s="143"/>
      <c r="G28" s="143"/>
    </row>
    <row r="29" spans="1:7" s="72" customFormat="1" ht="9" customHeight="1">
      <c r="A29" s="147" t="s">
        <v>18</v>
      </c>
      <c r="B29" s="141">
        <v>2445</v>
      </c>
      <c r="C29" s="141">
        <v>4052</v>
      </c>
      <c r="D29" s="141">
        <v>6675</v>
      </c>
      <c r="E29" s="141">
        <v>6782</v>
      </c>
      <c r="F29" s="141">
        <v>6515</v>
      </c>
      <c r="G29" s="141">
        <v>2059</v>
      </c>
    </row>
    <row r="30" spans="1:7" s="72" customFormat="1" ht="9" customHeight="1">
      <c r="A30" s="147" t="s">
        <v>19</v>
      </c>
      <c r="B30" s="141">
        <v>2704</v>
      </c>
      <c r="C30" s="141">
        <v>4069</v>
      </c>
      <c r="D30" s="141">
        <v>12861</v>
      </c>
      <c r="E30" s="141">
        <v>31376</v>
      </c>
      <c r="F30" s="141">
        <v>29614</v>
      </c>
      <c r="G30" s="141">
        <v>13974</v>
      </c>
    </row>
    <row r="31" spans="1:7" s="72" customFormat="1" ht="9" customHeight="1">
      <c r="A31" s="147" t="s">
        <v>20</v>
      </c>
      <c r="B31" s="141">
        <v>227</v>
      </c>
      <c r="C31" s="141">
        <v>530</v>
      </c>
      <c r="D31" s="141">
        <v>1239</v>
      </c>
      <c r="E31" s="141">
        <v>1323</v>
      </c>
      <c r="F31" s="141">
        <v>946</v>
      </c>
      <c r="G31" s="141">
        <v>854</v>
      </c>
    </row>
    <row r="32" spans="1:7" s="72" customFormat="1" ht="9" customHeight="1">
      <c r="A32" s="147" t="s">
        <v>21</v>
      </c>
      <c r="B32" s="141">
        <v>1713</v>
      </c>
      <c r="C32" s="141">
        <v>2069</v>
      </c>
      <c r="D32" s="141">
        <v>3466</v>
      </c>
      <c r="E32" s="141">
        <v>1958</v>
      </c>
      <c r="F32" s="141">
        <v>1443</v>
      </c>
      <c r="G32" s="141">
        <v>598</v>
      </c>
    </row>
    <row r="33" spans="1:7" s="72" customFormat="1" ht="9" customHeight="1">
      <c r="A33" s="147" t="s">
        <v>22</v>
      </c>
      <c r="B33" s="141">
        <v>6941</v>
      </c>
      <c r="C33" s="141">
        <v>11218</v>
      </c>
      <c r="D33" s="141">
        <v>27268</v>
      </c>
      <c r="E33" s="141">
        <v>35848</v>
      </c>
      <c r="F33" s="141">
        <v>24949</v>
      </c>
      <c r="G33" s="141">
        <v>12189</v>
      </c>
    </row>
    <row r="34" spans="1:7" s="72" customFormat="1" ht="9" customHeight="1">
      <c r="A34" s="147" t="s">
        <v>23</v>
      </c>
      <c r="B34" s="141">
        <v>589</v>
      </c>
      <c r="C34" s="141">
        <v>1078</v>
      </c>
      <c r="D34" s="141">
        <v>2572</v>
      </c>
      <c r="E34" s="141">
        <v>6331</v>
      </c>
      <c r="F34" s="141">
        <v>3889</v>
      </c>
      <c r="G34" s="141">
        <v>2041</v>
      </c>
    </row>
    <row r="35" spans="1:7" s="72" customFormat="1" ht="9" customHeight="1">
      <c r="A35" s="147" t="s">
        <v>24</v>
      </c>
      <c r="B35" s="141">
        <v>0</v>
      </c>
      <c r="C35" s="141">
        <v>0</v>
      </c>
      <c r="D35" s="141">
        <v>0</v>
      </c>
      <c r="E35" s="141">
        <v>3518</v>
      </c>
      <c r="F35" s="141">
        <v>2332</v>
      </c>
      <c r="G35" s="141">
        <v>1709</v>
      </c>
    </row>
    <row r="36" spans="1:7" s="72" customFormat="1" ht="9" customHeight="1">
      <c r="A36" s="149" t="s">
        <v>25</v>
      </c>
      <c r="B36" s="143">
        <v>14619</v>
      </c>
      <c r="C36" s="143">
        <v>23016</v>
      </c>
      <c r="D36" s="143">
        <v>54081</v>
      </c>
      <c r="E36" s="143">
        <v>87136</v>
      </c>
      <c r="F36" s="143">
        <v>69688</v>
      </c>
      <c r="G36" s="143">
        <v>33424</v>
      </c>
    </row>
    <row r="37" spans="1:7" s="72" customFormat="1" ht="9" customHeight="1">
      <c r="A37" s="149"/>
      <c r="B37" s="143"/>
      <c r="C37" s="143"/>
      <c r="D37" s="143"/>
      <c r="E37" s="143"/>
      <c r="F37" s="143"/>
      <c r="G37" s="143"/>
    </row>
    <row r="38" spans="1:7" s="72" customFormat="1" ht="9" customHeight="1">
      <c r="A38" s="147" t="s">
        <v>26</v>
      </c>
      <c r="B38" s="141">
        <v>1237</v>
      </c>
      <c r="C38" s="141">
        <v>1407</v>
      </c>
      <c r="D38" s="141">
        <v>4575</v>
      </c>
      <c r="E38" s="141">
        <v>5133</v>
      </c>
      <c r="F38" s="141">
        <v>3878</v>
      </c>
      <c r="G38" s="141">
        <v>2670</v>
      </c>
    </row>
    <row r="39" spans="1:7" s="72" customFormat="1" ht="9" customHeight="1">
      <c r="A39" s="147" t="s">
        <v>27</v>
      </c>
      <c r="B39" s="141">
        <v>136921</v>
      </c>
      <c r="C39" s="141">
        <v>214036</v>
      </c>
      <c r="D39" s="141">
        <v>448032</v>
      </c>
      <c r="E39" s="141">
        <v>481452</v>
      </c>
      <c r="F39" s="141">
        <v>463036</v>
      </c>
      <c r="G39" s="141">
        <v>446929</v>
      </c>
    </row>
    <row r="40" spans="1:7" s="72" customFormat="1" ht="9" customHeight="1">
      <c r="A40" s="147" t="s">
        <v>28</v>
      </c>
      <c r="B40" s="141">
        <v>321</v>
      </c>
      <c r="C40" s="141">
        <v>429</v>
      </c>
      <c r="D40" s="141">
        <v>673</v>
      </c>
      <c r="E40" s="141">
        <v>1632</v>
      </c>
      <c r="F40" s="141">
        <v>955</v>
      </c>
      <c r="G40" s="141">
        <v>982</v>
      </c>
    </row>
    <row r="41" spans="1:7" s="72" customFormat="1" ht="9" customHeight="1">
      <c r="A41" s="147" t="s">
        <v>29</v>
      </c>
      <c r="B41" s="141">
        <v>720</v>
      </c>
      <c r="C41" s="141">
        <v>483</v>
      </c>
      <c r="D41" s="141">
        <v>5468</v>
      </c>
      <c r="E41" s="141">
        <v>26190</v>
      </c>
      <c r="F41" s="141">
        <v>25380</v>
      </c>
      <c r="G41" s="141">
        <v>19294</v>
      </c>
    </row>
    <row r="42" spans="1:7" s="72" customFormat="1" ht="9" customHeight="1">
      <c r="A42" s="147" t="s">
        <v>30</v>
      </c>
      <c r="B42" s="141">
        <v>438</v>
      </c>
      <c r="C42" s="141">
        <v>936</v>
      </c>
      <c r="D42" s="141">
        <v>2420</v>
      </c>
      <c r="E42" s="141">
        <v>2613</v>
      </c>
      <c r="F42" s="141">
        <v>2538</v>
      </c>
      <c r="G42" s="141">
        <v>1370</v>
      </c>
    </row>
    <row r="43" spans="1:7" s="72" customFormat="1" ht="9" customHeight="1">
      <c r="A43" s="147" t="s">
        <v>31</v>
      </c>
      <c r="B43" s="141">
        <v>755</v>
      </c>
      <c r="C43" s="141">
        <v>1403</v>
      </c>
      <c r="D43" s="141">
        <v>3358</v>
      </c>
      <c r="E43" s="141">
        <v>1744</v>
      </c>
      <c r="F43" s="141">
        <v>1058</v>
      </c>
      <c r="G43" s="141">
        <v>790</v>
      </c>
    </row>
    <row r="44" spans="1:7" s="72" customFormat="1" ht="9" customHeight="1">
      <c r="A44" s="147" t="s">
        <v>32</v>
      </c>
      <c r="B44" s="141">
        <v>465</v>
      </c>
      <c r="C44" s="141">
        <v>158</v>
      </c>
      <c r="D44" s="141">
        <v>99</v>
      </c>
      <c r="E44" s="141">
        <v>206</v>
      </c>
      <c r="F44" s="141">
        <v>158</v>
      </c>
      <c r="G44" s="141">
        <v>284</v>
      </c>
    </row>
    <row r="45" spans="1:7" s="72" customFormat="1" ht="9" customHeight="1">
      <c r="A45" s="147" t="s">
        <v>33</v>
      </c>
      <c r="B45" s="141">
        <v>954</v>
      </c>
      <c r="C45" s="141">
        <v>1157</v>
      </c>
      <c r="D45" s="141">
        <v>2918</v>
      </c>
      <c r="E45" s="141">
        <v>5333</v>
      </c>
      <c r="F45" s="141">
        <v>4402</v>
      </c>
      <c r="G45" s="141">
        <v>3940</v>
      </c>
    </row>
    <row r="46" spans="1:7" s="72" customFormat="1" ht="9" customHeight="1">
      <c r="A46" s="147" t="s">
        <v>34</v>
      </c>
      <c r="B46" s="141">
        <v>1827</v>
      </c>
      <c r="C46" s="141">
        <v>2461</v>
      </c>
      <c r="D46" s="141">
        <v>10223</v>
      </c>
      <c r="E46" s="141">
        <v>19264</v>
      </c>
      <c r="F46" s="141">
        <v>17518</v>
      </c>
      <c r="G46" s="141">
        <v>13989</v>
      </c>
    </row>
    <row r="47" spans="1:7" s="72" customFormat="1" ht="9" customHeight="1">
      <c r="A47" s="149" t="s">
        <v>35</v>
      </c>
      <c r="B47" s="143">
        <v>143638</v>
      </c>
      <c r="C47" s="143">
        <v>222470</v>
      </c>
      <c r="D47" s="143">
        <v>477766</v>
      </c>
      <c r="E47" s="143">
        <v>543567</v>
      </c>
      <c r="F47" s="143">
        <v>518923</v>
      </c>
      <c r="G47" s="143">
        <v>490248</v>
      </c>
    </row>
    <row r="48" spans="1:7" s="72" customFormat="1" ht="9" customHeight="1">
      <c r="A48" s="149"/>
      <c r="B48" s="143"/>
      <c r="C48" s="143"/>
      <c r="D48" s="143"/>
      <c r="E48" s="143"/>
      <c r="F48" s="143"/>
      <c r="G48" s="143"/>
    </row>
    <row r="49" spans="1:7" s="72" customFormat="1" ht="9" customHeight="1">
      <c r="A49" s="147" t="s">
        <v>41</v>
      </c>
      <c r="B49" s="141">
        <v>4287</v>
      </c>
      <c r="C49" s="141">
        <v>5073</v>
      </c>
      <c r="D49" s="141">
        <v>12231</v>
      </c>
      <c r="E49" s="141">
        <v>20892</v>
      </c>
      <c r="F49" s="141">
        <v>15535</v>
      </c>
      <c r="G49" s="141">
        <v>9134</v>
      </c>
    </row>
    <row r="50" spans="1:7" s="72" customFormat="1" ht="9" customHeight="1">
      <c r="A50" s="147" t="s">
        <v>42</v>
      </c>
      <c r="B50" s="141">
        <v>542</v>
      </c>
      <c r="C50" s="141">
        <v>461</v>
      </c>
      <c r="D50" s="141">
        <v>1369</v>
      </c>
      <c r="E50" s="141">
        <v>1498</v>
      </c>
      <c r="F50" s="141">
        <v>1870</v>
      </c>
      <c r="G50" s="141">
        <v>847</v>
      </c>
    </row>
    <row r="51" spans="1:7" s="72" customFormat="1" ht="9" customHeight="1">
      <c r="A51" s="149" t="s">
        <v>43</v>
      </c>
      <c r="B51" s="143">
        <v>4829</v>
      </c>
      <c r="C51" s="143">
        <v>5534</v>
      </c>
      <c r="D51" s="143">
        <v>13600</v>
      </c>
      <c r="E51" s="143">
        <v>22390</v>
      </c>
      <c r="F51" s="143">
        <v>17405</v>
      </c>
      <c r="G51" s="143">
        <v>9981</v>
      </c>
    </row>
    <row r="52" spans="1:7" s="72" customFormat="1" ht="9" customHeight="1">
      <c r="A52" s="149"/>
      <c r="B52" s="143"/>
      <c r="C52" s="143"/>
      <c r="D52" s="143"/>
      <c r="E52" s="143"/>
      <c r="F52" s="143"/>
      <c r="G52" s="143"/>
    </row>
    <row r="53" spans="1:7" s="72" customFormat="1" ht="9" customHeight="1">
      <c r="A53" s="147" t="s">
        <v>36</v>
      </c>
      <c r="B53" s="141">
        <v>603</v>
      </c>
      <c r="C53" s="141">
        <v>708</v>
      </c>
      <c r="D53" s="141">
        <v>2393</v>
      </c>
      <c r="E53" s="141">
        <v>2403</v>
      </c>
      <c r="F53" s="141">
        <v>1732</v>
      </c>
      <c r="G53" s="141">
        <v>839</v>
      </c>
    </row>
    <row r="54" spans="1:7" s="72" customFormat="1" ht="9" customHeight="1">
      <c r="A54" s="147" t="s">
        <v>37</v>
      </c>
      <c r="B54" s="141">
        <v>206</v>
      </c>
      <c r="C54" s="141">
        <v>198</v>
      </c>
      <c r="D54" s="141">
        <v>1373</v>
      </c>
      <c r="E54" s="141">
        <v>866</v>
      </c>
      <c r="F54" s="141">
        <v>415</v>
      </c>
      <c r="G54" s="141">
        <v>429</v>
      </c>
    </row>
    <row r="55" spans="1:7" s="72" customFormat="1" ht="9" customHeight="1">
      <c r="A55" s="147" t="s">
        <v>38</v>
      </c>
      <c r="B55" s="141">
        <v>150</v>
      </c>
      <c r="C55" s="141">
        <v>192</v>
      </c>
      <c r="D55" s="141">
        <v>373</v>
      </c>
      <c r="E55" s="141">
        <v>1279</v>
      </c>
      <c r="F55" s="141">
        <v>1849</v>
      </c>
      <c r="G55" s="141">
        <v>908</v>
      </c>
    </row>
    <row r="56" spans="1:7" s="72" customFormat="1" ht="9" customHeight="1">
      <c r="A56" s="147" t="s">
        <v>39</v>
      </c>
      <c r="B56" s="141">
        <v>3991</v>
      </c>
      <c r="C56" s="141">
        <v>5934</v>
      </c>
      <c r="D56" s="141">
        <v>20525</v>
      </c>
      <c r="E56" s="141">
        <v>42176</v>
      </c>
      <c r="F56" s="141">
        <v>31533</v>
      </c>
      <c r="G56" s="141">
        <v>18132</v>
      </c>
    </row>
    <row r="57" spans="1:7" s="72" customFormat="1" ht="9" customHeight="1">
      <c r="A57" s="149" t="s">
        <v>40</v>
      </c>
      <c r="B57" s="143">
        <v>4950</v>
      </c>
      <c r="C57" s="143">
        <v>7032</v>
      </c>
      <c r="D57" s="143">
        <v>24664</v>
      </c>
      <c r="E57" s="143">
        <v>46724</v>
      </c>
      <c r="F57" s="143">
        <v>35529</v>
      </c>
      <c r="G57" s="143">
        <v>20308</v>
      </c>
    </row>
    <row r="58" spans="1:7" s="72" customFormat="1" ht="9" customHeight="1">
      <c r="A58" s="149"/>
      <c r="B58" s="143"/>
      <c r="C58" s="143"/>
      <c r="D58" s="143"/>
      <c r="E58" s="143"/>
      <c r="F58" s="143"/>
      <c r="G58" s="143"/>
    </row>
    <row r="59" spans="1:7" s="72" customFormat="1" ht="9" customHeight="1">
      <c r="A59" s="147" t="s">
        <v>44</v>
      </c>
      <c r="B59" s="141">
        <v>193</v>
      </c>
      <c r="C59" s="141">
        <v>280</v>
      </c>
      <c r="D59" s="141">
        <v>410</v>
      </c>
      <c r="E59" s="141">
        <v>1199</v>
      </c>
      <c r="F59" s="141">
        <v>1455</v>
      </c>
      <c r="G59" s="141">
        <v>353</v>
      </c>
    </row>
    <row r="60" spans="1:7" s="72" customFormat="1" ht="9" customHeight="1">
      <c r="A60" s="147" t="s">
        <v>45</v>
      </c>
      <c r="B60" s="141">
        <v>907</v>
      </c>
      <c r="C60" s="141">
        <v>1003</v>
      </c>
      <c r="D60" s="141">
        <v>2275</v>
      </c>
      <c r="E60" s="141">
        <v>8289</v>
      </c>
      <c r="F60" s="141">
        <v>5916</v>
      </c>
      <c r="G60" s="141">
        <v>4225</v>
      </c>
    </row>
    <row r="61" spans="1:7" s="72" customFormat="1" ht="9" customHeight="1">
      <c r="A61" s="147" t="s">
        <v>46</v>
      </c>
      <c r="B61" s="141">
        <v>78758</v>
      </c>
      <c r="C61" s="141">
        <v>110386</v>
      </c>
      <c r="D61" s="141">
        <v>179979</v>
      </c>
      <c r="E61" s="141">
        <v>151958</v>
      </c>
      <c r="F61" s="141">
        <v>134984</v>
      </c>
      <c r="G61" s="141">
        <v>97543</v>
      </c>
    </row>
    <row r="62" spans="1:7" s="72" customFormat="1" ht="9" customHeight="1">
      <c r="A62" s="147" t="s">
        <v>47</v>
      </c>
      <c r="B62" s="141">
        <v>3707</v>
      </c>
      <c r="C62" s="141">
        <v>4561</v>
      </c>
      <c r="D62" s="141">
        <v>13592</v>
      </c>
      <c r="E62" s="141">
        <v>13480</v>
      </c>
      <c r="F62" s="141">
        <v>9940</v>
      </c>
      <c r="G62" s="141">
        <v>5781</v>
      </c>
    </row>
    <row r="63" spans="1:7" s="72" customFormat="1" ht="9" customHeight="1">
      <c r="A63" s="149" t="s">
        <v>48</v>
      </c>
      <c r="B63" s="143">
        <v>83565</v>
      </c>
      <c r="C63" s="143">
        <v>116230</v>
      </c>
      <c r="D63" s="143">
        <v>196256</v>
      </c>
      <c r="E63" s="143">
        <v>174926</v>
      </c>
      <c r="F63" s="143">
        <v>152295</v>
      </c>
      <c r="G63" s="143">
        <v>107902</v>
      </c>
    </row>
    <row r="64" spans="1:7" s="72" customFormat="1" ht="9" customHeight="1">
      <c r="A64" s="149"/>
      <c r="B64" s="143"/>
      <c r="C64" s="143"/>
      <c r="D64" s="143"/>
      <c r="E64" s="143"/>
      <c r="F64" s="143"/>
      <c r="G64" s="143"/>
    </row>
    <row r="65" spans="1:7" s="72" customFormat="1" ht="9" customHeight="1">
      <c r="A65" s="147" t="s">
        <v>49</v>
      </c>
      <c r="B65" s="141">
        <v>624</v>
      </c>
      <c r="C65" s="141">
        <v>704</v>
      </c>
      <c r="D65" s="141">
        <v>2751</v>
      </c>
      <c r="E65" s="141">
        <v>4837</v>
      </c>
      <c r="F65" s="141">
        <v>3480</v>
      </c>
      <c r="G65" s="141">
        <v>1287</v>
      </c>
    </row>
    <row r="66" spans="1:7" s="72" customFormat="1" ht="9" customHeight="1">
      <c r="A66" s="147" t="s">
        <v>50</v>
      </c>
      <c r="B66" s="141">
        <v>3760</v>
      </c>
      <c r="C66" s="141">
        <v>2922</v>
      </c>
      <c r="D66" s="141">
        <v>6694</v>
      </c>
      <c r="E66" s="141">
        <v>12378</v>
      </c>
      <c r="F66" s="141">
        <v>12696</v>
      </c>
      <c r="G66" s="141">
        <v>6013</v>
      </c>
    </row>
    <row r="67" spans="1:7" s="72" customFormat="1" ht="9" customHeight="1">
      <c r="A67" s="147" t="s">
        <v>51</v>
      </c>
      <c r="B67" s="141">
        <v>531</v>
      </c>
      <c r="C67" s="141">
        <v>499</v>
      </c>
      <c r="D67" s="141">
        <v>253</v>
      </c>
      <c r="E67" s="141">
        <v>1406</v>
      </c>
      <c r="F67" s="141">
        <v>1057</v>
      </c>
      <c r="G67" s="141">
        <v>556</v>
      </c>
    </row>
    <row r="68" spans="1:7" s="72" customFormat="1" ht="9" customHeight="1">
      <c r="A68" s="147" t="s">
        <v>52</v>
      </c>
      <c r="B68" s="141">
        <v>140</v>
      </c>
      <c r="C68" s="141">
        <v>213</v>
      </c>
      <c r="D68" s="141">
        <v>440</v>
      </c>
      <c r="E68" s="141">
        <v>1057</v>
      </c>
      <c r="F68" s="141">
        <v>1315</v>
      </c>
      <c r="G68" s="141">
        <v>384</v>
      </c>
    </row>
    <row r="69" spans="1:7" s="72" customFormat="1" ht="9" customHeight="1">
      <c r="A69" s="148" t="s">
        <v>53</v>
      </c>
      <c r="B69" s="143">
        <v>5055</v>
      </c>
      <c r="C69" s="143">
        <v>4338</v>
      </c>
      <c r="D69" s="143">
        <v>10138</v>
      </c>
      <c r="E69" s="143">
        <v>19678</v>
      </c>
      <c r="F69" s="143">
        <v>18548</v>
      </c>
      <c r="G69" s="143">
        <v>8240</v>
      </c>
    </row>
    <row r="70" spans="1:7" s="72" customFormat="1" ht="9" customHeight="1">
      <c r="A70" s="148"/>
      <c r="B70" s="143"/>
      <c r="C70" s="143"/>
      <c r="D70" s="143"/>
      <c r="E70" s="143"/>
      <c r="F70" s="143"/>
      <c r="G70" s="143"/>
    </row>
    <row r="71" spans="1:7" s="72" customFormat="1" ht="9" customHeight="1">
      <c r="A71" s="147" t="s">
        <v>54</v>
      </c>
      <c r="B71" s="141">
        <v>330</v>
      </c>
      <c r="C71" s="141">
        <v>430</v>
      </c>
      <c r="D71" s="141">
        <v>442</v>
      </c>
      <c r="E71" s="141">
        <v>800</v>
      </c>
      <c r="F71" s="141">
        <v>519</v>
      </c>
      <c r="G71" s="141">
        <v>312</v>
      </c>
    </row>
    <row r="72" spans="1:7" s="72" customFormat="1" ht="9" customHeight="1">
      <c r="A72" s="147" t="s">
        <v>55</v>
      </c>
      <c r="B72" s="141">
        <v>494</v>
      </c>
      <c r="C72" s="141">
        <v>543</v>
      </c>
      <c r="D72" s="141">
        <v>1241</v>
      </c>
      <c r="E72" s="141">
        <v>2521</v>
      </c>
      <c r="F72" s="141">
        <v>2583</v>
      </c>
      <c r="G72" s="141">
        <v>889</v>
      </c>
    </row>
    <row r="73" spans="1:7" s="72" customFormat="1" ht="9" customHeight="1">
      <c r="A73" s="149" t="s">
        <v>56</v>
      </c>
      <c r="B73" s="143">
        <v>824</v>
      </c>
      <c r="C73" s="143">
        <v>973</v>
      </c>
      <c r="D73" s="143">
        <v>1683</v>
      </c>
      <c r="E73" s="143">
        <v>3321</v>
      </c>
      <c r="F73" s="143">
        <v>3102</v>
      </c>
      <c r="G73" s="143">
        <v>1201</v>
      </c>
    </row>
    <row r="74" spans="1:7" s="72" customFormat="1" ht="3.75" customHeight="1">
      <c r="A74" s="79"/>
      <c r="B74" s="331"/>
      <c r="C74" s="331"/>
      <c r="D74" s="331"/>
      <c r="E74" s="331"/>
      <c r="F74" s="331"/>
      <c r="G74" s="331"/>
    </row>
    <row r="75" spans="1:7" s="72" customFormat="1" ht="12" customHeight="1">
      <c r="A75" s="375" t="s">
        <v>178</v>
      </c>
      <c r="B75" s="36"/>
      <c r="C75" s="36"/>
      <c r="D75" s="36"/>
      <c r="E75" s="36"/>
      <c r="F75" s="36"/>
      <c r="G75" s="36"/>
    </row>
    <row r="76" spans="1:7" s="72" customFormat="1" ht="9" customHeight="1">
      <c r="A76" s="77"/>
      <c r="B76" s="73"/>
      <c r="C76" s="73"/>
      <c r="D76" s="73"/>
      <c r="E76" s="73"/>
      <c r="F76" s="73"/>
      <c r="G76" s="73"/>
    </row>
    <row r="77" spans="1:7" s="170" customFormat="1" ht="12" customHeight="1">
      <c r="A77" s="335" t="s">
        <v>101</v>
      </c>
      <c r="B77" s="428" t="s">
        <v>116</v>
      </c>
      <c r="C77" s="428" t="s">
        <v>117</v>
      </c>
      <c r="D77" s="428" t="s">
        <v>118</v>
      </c>
      <c r="E77" s="428" t="s">
        <v>119</v>
      </c>
      <c r="F77" s="428" t="s">
        <v>120</v>
      </c>
      <c r="G77" s="428" t="s">
        <v>121</v>
      </c>
    </row>
    <row r="78" spans="1:7" s="170" customFormat="1" ht="12" customHeight="1">
      <c r="A78" s="336" t="s">
        <v>108</v>
      </c>
      <c r="B78" s="429"/>
      <c r="C78" s="429"/>
      <c r="D78" s="429"/>
      <c r="E78" s="429"/>
      <c r="F78" s="429"/>
      <c r="G78" s="429"/>
    </row>
    <row r="79" spans="1:7" s="170" customFormat="1" ht="9" customHeight="1">
      <c r="A79" s="71"/>
      <c r="B79" s="58"/>
      <c r="C79" s="58"/>
      <c r="D79" s="58"/>
      <c r="E79" s="58"/>
      <c r="F79" s="58"/>
      <c r="G79" s="58"/>
    </row>
    <row r="80" spans="1:7" s="170" customFormat="1" ht="9" customHeight="1">
      <c r="A80" s="147" t="s">
        <v>57</v>
      </c>
      <c r="B80" s="194">
        <v>410</v>
      </c>
      <c r="C80" s="194">
        <v>529</v>
      </c>
      <c r="D80" s="194">
        <v>629</v>
      </c>
      <c r="E80" s="194">
        <v>1394</v>
      </c>
      <c r="F80" s="194">
        <v>1642</v>
      </c>
      <c r="G80" s="194">
        <v>1105</v>
      </c>
    </row>
    <row r="81" spans="1:7" s="170" customFormat="1" ht="9" customHeight="1">
      <c r="A81" s="147" t="s">
        <v>58</v>
      </c>
      <c r="B81" s="194">
        <v>0</v>
      </c>
      <c r="C81" s="194">
        <v>0</v>
      </c>
      <c r="D81" s="194">
        <v>0</v>
      </c>
      <c r="E81" s="194">
        <v>0</v>
      </c>
      <c r="F81" s="194">
        <v>0</v>
      </c>
      <c r="G81" s="194">
        <v>0</v>
      </c>
    </row>
    <row r="82" spans="1:7" s="170" customFormat="1" ht="9" customHeight="1">
      <c r="A82" s="147" t="s">
        <v>59</v>
      </c>
      <c r="B82" s="194">
        <v>34011</v>
      </c>
      <c r="C82" s="194">
        <v>33560</v>
      </c>
      <c r="D82" s="194">
        <v>80899</v>
      </c>
      <c r="E82" s="194">
        <v>103875</v>
      </c>
      <c r="F82" s="194">
        <v>94347</v>
      </c>
      <c r="G82" s="194">
        <v>41992</v>
      </c>
    </row>
    <row r="83" spans="1:7" s="170" customFormat="1" ht="9" customHeight="1">
      <c r="A83" s="147" t="s">
        <v>60</v>
      </c>
      <c r="B83" s="194">
        <v>1921</v>
      </c>
      <c r="C83" s="194">
        <v>4562</v>
      </c>
      <c r="D83" s="194">
        <v>21679</v>
      </c>
      <c r="E83" s="194">
        <v>24785</v>
      </c>
      <c r="F83" s="194">
        <v>27893</v>
      </c>
      <c r="G83" s="194">
        <v>5650</v>
      </c>
    </row>
    <row r="84" spans="1:7" s="170" customFormat="1" ht="9" customHeight="1">
      <c r="A84" s="149" t="s">
        <v>61</v>
      </c>
      <c r="B84" s="142">
        <v>36342</v>
      </c>
      <c r="C84" s="142">
        <v>38651</v>
      </c>
      <c r="D84" s="142">
        <v>103207</v>
      </c>
      <c r="E84" s="142">
        <v>130054</v>
      </c>
      <c r="F84" s="142">
        <v>123882</v>
      </c>
      <c r="G84" s="142">
        <v>48747</v>
      </c>
    </row>
    <row r="85" spans="1:7" s="170" customFormat="1" ht="9" customHeight="1">
      <c r="A85" s="149"/>
      <c r="B85" s="142"/>
      <c r="C85" s="142"/>
      <c r="D85" s="142"/>
      <c r="E85" s="142"/>
      <c r="F85" s="142"/>
      <c r="G85" s="142"/>
    </row>
    <row r="86" spans="1:7" s="170" customFormat="1" ht="9" customHeight="1">
      <c r="A86" s="147" t="s">
        <v>62</v>
      </c>
      <c r="B86" s="194">
        <v>2104</v>
      </c>
      <c r="C86" s="194">
        <v>3539</v>
      </c>
      <c r="D86" s="194">
        <v>9249</v>
      </c>
      <c r="E86" s="194">
        <v>15043</v>
      </c>
      <c r="F86" s="194">
        <v>12040</v>
      </c>
      <c r="G86" s="194">
        <v>3798</v>
      </c>
    </row>
    <row r="87" spans="1:7" s="170" customFormat="1" ht="9" customHeight="1">
      <c r="A87" s="147" t="s">
        <v>63</v>
      </c>
      <c r="B87" s="194">
        <v>585</v>
      </c>
      <c r="C87" s="194">
        <v>675</v>
      </c>
      <c r="D87" s="194">
        <v>1593</v>
      </c>
      <c r="E87" s="194">
        <v>4154</v>
      </c>
      <c r="F87" s="194">
        <v>5382</v>
      </c>
      <c r="G87" s="194">
        <v>1334</v>
      </c>
    </row>
    <row r="88" spans="1:7" s="170" customFormat="1" ht="9" customHeight="1">
      <c r="A88" s="147" t="s">
        <v>64</v>
      </c>
      <c r="B88" s="194">
        <v>606</v>
      </c>
      <c r="C88" s="194">
        <v>752</v>
      </c>
      <c r="D88" s="194">
        <v>1997</v>
      </c>
      <c r="E88" s="194">
        <v>3722</v>
      </c>
      <c r="F88" s="194">
        <v>2968</v>
      </c>
      <c r="G88" s="194">
        <v>1016</v>
      </c>
    </row>
    <row r="89" spans="1:7" s="170" customFormat="1" ht="9" customHeight="1">
      <c r="A89" s="147" t="s">
        <v>65</v>
      </c>
      <c r="B89" s="194">
        <v>1068</v>
      </c>
      <c r="C89" s="195">
        <v>1142</v>
      </c>
      <c r="D89" s="195">
        <v>3468</v>
      </c>
      <c r="E89" s="195">
        <v>6979</v>
      </c>
      <c r="F89" s="194">
        <v>2708</v>
      </c>
      <c r="G89" s="194">
        <v>1845</v>
      </c>
    </row>
    <row r="90" spans="1:7" s="170" customFormat="1" ht="9" customHeight="1">
      <c r="A90" s="149" t="s">
        <v>66</v>
      </c>
      <c r="B90" s="142">
        <v>4363</v>
      </c>
      <c r="C90" s="142">
        <v>6108</v>
      </c>
      <c r="D90" s="142">
        <v>16307</v>
      </c>
      <c r="E90" s="142">
        <v>29898</v>
      </c>
      <c r="F90" s="142">
        <v>23098</v>
      </c>
      <c r="G90" s="142">
        <v>7993</v>
      </c>
    </row>
    <row r="91" spans="1:7" s="170" customFormat="1" ht="9" customHeight="1">
      <c r="A91" s="149"/>
      <c r="B91" s="142"/>
      <c r="C91" s="142"/>
      <c r="D91" s="142"/>
      <c r="E91" s="142"/>
      <c r="F91" s="142"/>
      <c r="G91" s="142"/>
    </row>
    <row r="92" spans="1:7" s="170" customFormat="1" ht="9" customHeight="1">
      <c r="A92" s="147" t="s">
        <v>67</v>
      </c>
      <c r="B92" s="194">
        <v>935</v>
      </c>
      <c r="C92" s="194">
        <v>1506</v>
      </c>
      <c r="D92" s="194">
        <v>6675</v>
      </c>
      <c r="E92" s="194">
        <v>9196</v>
      </c>
      <c r="F92" s="194">
        <v>12123</v>
      </c>
      <c r="G92" s="194">
        <v>3129</v>
      </c>
    </row>
    <row r="93" spans="1:7" s="170" customFormat="1" ht="9" customHeight="1">
      <c r="A93" s="147" t="s">
        <v>68</v>
      </c>
      <c r="B93" s="194">
        <v>966</v>
      </c>
      <c r="C93" s="194">
        <v>1180</v>
      </c>
      <c r="D93" s="194">
        <v>3198</v>
      </c>
      <c r="E93" s="194">
        <v>9305</v>
      </c>
      <c r="F93" s="194">
        <v>12842</v>
      </c>
      <c r="G93" s="194">
        <v>2586</v>
      </c>
    </row>
    <row r="94" spans="1:7" s="170" customFormat="1" ht="9" customHeight="1">
      <c r="A94" s="149" t="s">
        <v>69</v>
      </c>
      <c r="B94" s="142">
        <v>1901</v>
      </c>
      <c r="C94" s="142">
        <v>2686</v>
      </c>
      <c r="D94" s="142">
        <v>9873</v>
      </c>
      <c r="E94" s="142">
        <v>18501</v>
      </c>
      <c r="F94" s="142">
        <v>24965</v>
      </c>
      <c r="G94" s="142">
        <v>5715</v>
      </c>
    </row>
    <row r="95" spans="1:7" s="170" customFormat="1" ht="9" customHeight="1">
      <c r="A95" s="149"/>
      <c r="B95" s="142"/>
      <c r="C95" s="142"/>
      <c r="D95" s="142"/>
      <c r="E95" s="142"/>
      <c r="F95" s="142"/>
      <c r="G95" s="142"/>
    </row>
    <row r="96" spans="1:7" s="170" customFormat="1" ht="9" customHeight="1">
      <c r="A96" s="147" t="s">
        <v>70</v>
      </c>
      <c r="B96" s="194">
        <v>730</v>
      </c>
      <c r="C96" s="194">
        <v>779</v>
      </c>
      <c r="D96" s="194">
        <v>3147</v>
      </c>
      <c r="E96" s="194">
        <v>4552</v>
      </c>
      <c r="F96" s="194">
        <v>5927</v>
      </c>
      <c r="G96" s="194">
        <v>3174</v>
      </c>
    </row>
    <row r="97" spans="1:7" s="170" customFormat="1" ht="9" customHeight="1">
      <c r="A97" s="147" t="s">
        <v>71</v>
      </c>
      <c r="B97" s="194">
        <v>354</v>
      </c>
      <c r="C97" s="194">
        <v>500</v>
      </c>
      <c r="D97" s="194">
        <v>1424</v>
      </c>
      <c r="E97" s="194">
        <v>1195</v>
      </c>
      <c r="F97" s="194">
        <v>1869</v>
      </c>
      <c r="G97" s="194">
        <v>797</v>
      </c>
    </row>
    <row r="98" spans="1:7" s="170" customFormat="1" ht="9" customHeight="1">
      <c r="A98" s="147" t="s">
        <v>174</v>
      </c>
      <c r="B98" s="194">
        <v>3981</v>
      </c>
      <c r="C98" s="194">
        <v>4839</v>
      </c>
      <c r="D98" s="194">
        <v>12240</v>
      </c>
      <c r="E98" s="194">
        <v>29147</v>
      </c>
      <c r="F98" s="194">
        <v>33771</v>
      </c>
      <c r="G98" s="194">
        <v>12887</v>
      </c>
    </row>
    <row r="99" spans="1:7" s="170" customFormat="1" ht="9" customHeight="1">
      <c r="A99" s="147" t="s">
        <v>72</v>
      </c>
      <c r="B99" s="194">
        <v>794</v>
      </c>
      <c r="C99" s="194">
        <v>808</v>
      </c>
      <c r="D99" s="194">
        <v>2400</v>
      </c>
      <c r="E99" s="194">
        <v>1810</v>
      </c>
      <c r="F99" s="194">
        <v>2717</v>
      </c>
      <c r="G99" s="194">
        <v>1334</v>
      </c>
    </row>
    <row r="100" spans="1:7" s="170" customFormat="1" ht="9" customHeight="1">
      <c r="A100" s="149" t="s">
        <v>73</v>
      </c>
      <c r="B100" s="142">
        <v>5859</v>
      </c>
      <c r="C100" s="142">
        <v>6926</v>
      </c>
      <c r="D100" s="142">
        <v>19211</v>
      </c>
      <c r="E100" s="142">
        <v>36704</v>
      </c>
      <c r="F100" s="142">
        <v>44284</v>
      </c>
      <c r="G100" s="142">
        <v>18192</v>
      </c>
    </row>
    <row r="101" spans="1:7" s="170" customFormat="1" ht="9" customHeight="1">
      <c r="A101" s="149"/>
      <c r="B101" s="142"/>
      <c r="C101" s="142"/>
      <c r="D101" s="142"/>
      <c r="E101" s="142"/>
      <c r="F101" s="142"/>
      <c r="G101" s="142"/>
    </row>
    <row r="102" spans="1:7" s="170" customFormat="1" ht="9" customHeight="1">
      <c r="A102" s="147" t="s">
        <v>74</v>
      </c>
      <c r="B102" s="194">
        <v>1724</v>
      </c>
      <c r="C102" s="194">
        <v>1643</v>
      </c>
      <c r="D102" s="194">
        <v>3843</v>
      </c>
      <c r="E102" s="194">
        <v>3427</v>
      </c>
      <c r="F102" s="194">
        <v>5390</v>
      </c>
      <c r="G102" s="194">
        <v>2674</v>
      </c>
    </row>
    <row r="103" spans="1:7" s="170" customFormat="1" ht="9" customHeight="1">
      <c r="A103" s="147" t="s">
        <v>75</v>
      </c>
      <c r="B103" s="194">
        <v>1181</v>
      </c>
      <c r="C103" s="194">
        <v>1216</v>
      </c>
      <c r="D103" s="194">
        <v>4510</v>
      </c>
      <c r="E103" s="194">
        <v>13519</v>
      </c>
      <c r="F103" s="194">
        <v>18991</v>
      </c>
      <c r="G103" s="194">
        <v>25258</v>
      </c>
    </row>
    <row r="104" spans="1:7" s="170" customFormat="1" ht="9" customHeight="1">
      <c r="A104" s="149" t="s">
        <v>76</v>
      </c>
      <c r="B104" s="142">
        <v>2905</v>
      </c>
      <c r="C104" s="142">
        <v>2859</v>
      </c>
      <c r="D104" s="142">
        <v>8353</v>
      </c>
      <c r="E104" s="142">
        <v>16946</v>
      </c>
      <c r="F104" s="142">
        <v>24381</v>
      </c>
      <c r="G104" s="142">
        <v>27932</v>
      </c>
    </row>
    <row r="105" spans="1:7" s="170" customFormat="1" ht="9" customHeight="1">
      <c r="A105" s="149"/>
      <c r="B105" s="142"/>
      <c r="C105" s="142"/>
      <c r="D105" s="142"/>
      <c r="E105" s="142"/>
      <c r="F105" s="142"/>
      <c r="G105" s="142"/>
    </row>
    <row r="106" spans="1:7" s="170" customFormat="1" ht="9" customHeight="1">
      <c r="A106" s="150" t="s">
        <v>77</v>
      </c>
      <c r="B106" s="142">
        <v>418698</v>
      </c>
      <c r="C106" s="142">
        <v>563222</v>
      </c>
      <c r="D106" s="142">
        <v>1176838</v>
      </c>
      <c r="E106" s="142">
        <v>1415113</v>
      </c>
      <c r="F106" s="142">
        <v>1313579</v>
      </c>
      <c r="G106" s="142">
        <v>941095</v>
      </c>
    </row>
    <row r="107" spans="1:7" s="170" customFormat="1" ht="9" customHeight="1">
      <c r="A107" s="150" t="s">
        <v>197</v>
      </c>
      <c r="B107" s="142">
        <v>124467</v>
      </c>
      <c r="C107" s="142">
        <v>149415</v>
      </c>
      <c r="D107" s="142">
        <v>295780</v>
      </c>
      <c r="E107" s="142">
        <v>372404</v>
      </c>
      <c r="F107" s="142">
        <v>327167</v>
      </c>
      <c r="G107" s="142">
        <v>194636</v>
      </c>
    </row>
    <row r="108" spans="1:7" s="170" customFormat="1" ht="9" customHeight="1">
      <c r="A108" s="150" t="s">
        <v>144</v>
      </c>
      <c r="B108" s="142">
        <v>236982</v>
      </c>
      <c r="C108" s="142">
        <v>351266</v>
      </c>
      <c r="D108" s="142">
        <v>712286</v>
      </c>
      <c r="E108" s="142">
        <v>787607</v>
      </c>
      <c r="F108" s="142">
        <v>724152</v>
      </c>
      <c r="G108" s="142">
        <v>628439</v>
      </c>
    </row>
    <row r="109" spans="1:7" s="170" customFormat="1" ht="9" customHeight="1">
      <c r="A109" s="150" t="s">
        <v>198</v>
      </c>
      <c r="B109" s="151">
        <v>57249</v>
      </c>
      <c r="C109" s="151">
        <v>62541</v>
      </c>
      <c r="D109" s="151">
        <v>168772</v>
      </c>
      <c r="E109" s="151">
        <v>255102</v>
      </c>
      <c r="F109" s="151">
        <v>262260</v>
      </c>
      <c r="G109" s="151">
        <v>118020</v>
      </c>
    </row>
    <row r="110" spans="1:7" s="170" customFormat="1" ht="9" customHeight="1">
      <c r="A110" s="79"/>
      <c r="B110" s="80"/>
      <c r="C110" s="80"/>
      <c r="D110" s="80"/>
      <c r="E110" s="80"/>
      <c r="F110" s="80"/>
      <c r="G110" s="80"/>
    </row>
    <row r="111" spans="1:8" s="72" customFormat="1" ht="12.75">
      <c r="A111" s="75"/>
      <c r="H111" s="171"/>
    </row>
    <row r="112" spans="1:8" s="72" customFormat="1" ht="12.75">
      <c r="A112" s="75"/>
      <c r="H112" s="171"/>
    </row>
    <row r="113" spans="1:8" s="72" customFormat="1" ht="12.75">
      <c r="A113" s="75"/>
      <c r="H113" s="171"/>
    </row>
    <row r="114" spans="1:8" s="72" customFormat="1" ht="12.75">
      <c r="A114" s="75"/>
      <c r="H114" s="171"/>
    </row>
    <row r="115" spans="1:8" s="72" customFormat="1" ht="12.75">
      <c r="A115" s="75"/>
      <c r="H115" s="171"/>
    </row>
    <row r="116" spans="1:8" s="72" customFormat="1" ht="12.75">
      <c r="A116" s="75"/>
      <c r="H116" s="171"/>
    </row>
    <row r="117" spans="1:8" s="72" customFormat="1" ht="12.75">
      <c r="A117" s="75"/>
      <c r="H117" s="171"/>
    </row>
    <row r="118" spans="1:8" s="72" customFormat="1" ht="12.75">
      <c r="A118" s="75"/>
      <c r="H118" s="171"/>
    </row>
    <row r="119" spans="1:8" s="72" customFormat="1" ht="12.75">
      <c r="A119" s="75"/>
      <c r="H119" s="171"/>
    </row>
    <row r="120" spans="1:8" s="72" customFormat="1" ht="12.75">
      <c r="A120" s="75"/>
      <c r="H120" s="171"/>
    </row>
    <row r="121" spans="1:8" s="72" customFormat="1" ht="12.75">
      <c r="A121" s="75"/>
      <c r="H121" s="171"/>
    </row>
    <row r="122" spans="1:8" s="72" customFormat="1" ht="12.75">
      <c r="A122" s="75"/>
      <c r="H122" s="171"/>
    </row>
    <row r="123" spans="1:8" s="72" customFormat="1" ht="12.75">
      <c r="A123" s="75"/>
      <c r="H123" s="171"/>
    </row>
    <row r="124" spans="1:8" s="72" customFormat="1" ht="12.75">
      <c r="A124" s="75"/>
      <c r="H124" s="171"/>
    </row>
    <row r="125" spans="1:8" s="72" customFormat="1" ht="12.75">
      <c r="A125" s="75"/>
      <c r="H125" s="171"/>
    </row>
    <row r="126" spans="1:8" s="72" customFormat="1" ht="12.75">
      <c r="A126" s="75"/>
      <c r="H126" s="171"/>
    </row>
    <row r="127" spans="1:8" s="72" customFormat="1" ht="12.75">
      <c r="A127" s="75"/>
      <c r="H127" s="171"/>
    </row>
    <row r="128" spans="1:8" s="72" customFormat="1" ht="12.75">
      <c r="A128" s="75"/>
      <c r="H128" s="171"/>
    </row>
    <row r="129" spans="1:8" s="72" customFormat="1" ht="12.75">
      <c r="A129" s="75"/>
      <c r="H129" s="171"/>
    </row>
    <row r="130" spans="1:8" s="72" customFormat="1" ht="12.75">
      <c r="A130" s="75"/>
      <c r="H130" s="171"/>
    </row>
    <row r="131" spans="1:8" s="72" customFormat="1" ht="12.75">
      <c r="A131" s="75"/>
      <c r="H131" s="171"/>
    </row>
    <row r="132" spans="1:8" s="72" customFormat="1" ht="12.75">
      <c r="A132" s="75"/>
      <c r="H132" s="171"/>
    </row>
    <row r="133" spans="1:8" s="72" customFormat="1" ht="12.75">
      <c r="A133" s="75"/>
      <c r="H133" s="171"/>
    </row>
    <row r="134" spans="1:8" s="72" customFormat="1" ht="12.75">
      <c r="A134" s="75"/>
      <c r="H134" s="171"/>
    </row>
    <row r="135" spans="1:8" s="72" customFormat="1" ht="12.75">
      <c r="A135" s="75"/>
      <c r="H135" s="171"/>
    </row>
    <row r="136" spans="1:8" s="72" customFormat="1" ht="12.75">
      <c r="A136" s="75"/>
      <c r="H136" s="171"/>
    </row>
    <row r="137" spans="1:8" s="72" customFormat="1" ht="12.75">
      <c r="A137" s="75"/>
      <c r="H137" s="171"/>
    </row>
    <row r="138" spans="1:8" s="72" customFormat="1" ht="12.75">
      <c r="A138" s="75"/>
      <c r="H138" s="171"/>
    </row>
    <row r="139" spans="1:8" s="72" customFormat="1" ht="12.75">
      <c r="A139" s="75"/>
      <c r="H139" s="171"/>
    </row>
    <row r="140" spans="1:8" s="72" customFormat="1" ht="12.75">
      <c r="A140" s="75"/>
      <c r="H140" s="171"/>
    </row>
    <row r="141" spans="1:8" s="72" customFormat="1" ht="12.75">
      <c r="A141" s="75"/>
      <c r="H141" s="171"/>
    </row>
    <row r="142" spans="1:8" s="72" customFormat="1" ht="12.75">
      <c r="A142" s="75"/>
      <c r="H142" s="171"/>
    </row>
    <row r="143" spans="1:8" s="72" customFormat="1" ht="12.75">
      <c r="A143" s="75"/>
      <c r="H143" s="171"/>
    </row>
    <row r="144" spans="1:8" s="72" customFormat="1" ht="12.75">
      <c r="A144" s="75"/>
      <c r="H144" s="171"/>
    </row>
    <row r="145" spans="1:8" s="72" customFormat="1" ht="12.75">
      <c r="A145" s="75"/>
      <c r="H145" s="171"/>
    </row>
    <row r="146" spans="1:8" s="72" customFormat="1" ht="12.75">
      <c r="A146" s="75"/>
      <c r="H146" s="171"/>
    </row>
    <row r="147" spans="1:8" s="72" customFormat="1" ht="12.75">
      <c r="A147" s="75"/>
      <c r="H147" s="171"/>
    </row>
    <row r="148" spans="1:8" s="72" customFormat="1" ht="12.75">
      <c r="A148" s="75"/>
      <c r="H148" s="171"/>
    </row>
    <row r="149" spans="1:8" s="72" customFormat="1" ht="12.75">
      <c r="A149" s="75"/>
      <c r="H149" s="171"/>
    </row>
    <row r="150" spans="1:8" s="72" customFormat="1" ht="12.75">
      <c r="A150" s="75"/>
      <c r="H150" s="171"/>
    </row>
    <row r="151" spans="1:8" s="72" customFormat="1" ht="12.75">
      <c r="A151" s="75"/>
      <c r="H151" s="171"/>
    </row>
    <row r="152" spans="1:8" s="72" customFormat="1" ht="12.75">
      <c r="A152" s="75"/>
      <c r="H152" s="171"/>
    </row>
    <row r="153" spans="1:8" s="72" customFormat="1" ht="12.75">
      <c r="A153" s="75"/>
      <c r="H153" s="171"/>
    </row>
    <row r="154" spans="1:8" s="72" customFormat="1" ht="12.75">
      <c r="A154" s="75"/>
      <c r="H154" s="171"/>
    </row>
    <row r="155" spans="1:8" s="72" customFormat="1" ht="12.75">
      <c r="A155" s="75"/>
      <c r="H155" s="171"/>
    </row>
    <row r="156" spans="1:8" s="72" customFormat="1" ht="12.75">
      <c r="A156" s="75"/>
      <c r="H156" s="171"/>
    </row>
    <row r="157" spans="1:8" s="72" customFormat="1" ht="12.75">
      <c r="A157" s="75"/>
      <c r="H157" s="171"/>
    </row>
    <row r="158" spans="1:8" s="72" customFormat="1" ht="12.75">
      <c r="A158" s="75"/>
      <c r="H158" s="171"/>
    </row>
    <row r="159" spans="1:8" s="72" customFormat="1" ht="12.75">
      <c r="A159" s="75"/>
      <c r="H159" s="171"/>
    </row>
    <row r="160" spans="1:8" s="72" customFormat="1" ht="12.75">
      <c r="A160" s="75"/>
      <c r="H160" s="171"/>
    </row>
  </sheetData>
  <mergeCells count="12">
    <mergeCell ref="F3:F4"/>
    <mergeCell ref="G3:G4"/>
    <mergeCell ref="F77:F78"/>
    <mergeCell ref="G77:G78"/>
    <mergeCell ref="B3:B4"/>
    <mergeCell ref="C3:C4"/>
    <mergeCell ref="B77:B78"/>
    <mergeCell ref="C77:C78"/>
    <mergeCell ref="D77:D78"/>
    <mergeCell ref="E77:E78"/>
    <mergeCell ref="D3:D4"/>
    <mergeCell ref="E3:E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&amp;C27</oddFooter>
  </headerFooter>
  <rowBreaks count="1" manualBreakCount="1">
    <brk id="74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0"/>
  <sheetViews>
    <sheetView showGridLines="0" zoomScaleSheetLayoutView="75" workbookViewId="0" topLeftCell="A1">
      <selection activeCell="E116" sqref="E116"/>
    </sheetView>
  </sheetViews>
  <sheetFormatPr defaultColWidth="9.140625" defaultRowHeight="12.75"/>
  <cols>
    <col min="1" max="1" width="14.7109375" style="0" customWidth="1"/>
    <col min="8" max="8" width="8.421875" style="0" customWidth="1"/>
    <col min="9" max="11" width="8.8515625" style="95" customWidth="1"/>
    <col min="12" max="12" width="8.8515625" style="128" customWidth="1"/>
  </cols>
  <sheetData>
    <row r="1" spans="1:12" s="72" customFormat="1" ht="12" customHeight="1">
      <c r="A1" s="375" t="s">
        <v>178</v>
      </c>
      <c r="B1" s="36"/>
      <c r="C1" s="36"/>
      <c r="D1" s="36"/>
      <c r="E1" s="36"/>
      <c r="F1" s="36"/>
      <c r="G1" s="36"/>
      <c r="H1" s="36"/>
      <c r="I1" s="170"/>
      <c r="J1" s="170"/>
      <c r="K1" s="170"/>
      <c r="L1" s="171"/>
    </row>
    <row r="2" spans="1:12" s="72" customFormat="1" ht="9" customHeight="1">
      <c r="A2" s="56"/>
      <c r="B2" s="54"/>
      <c r="C2" s="54"/>
      <c r="D2" s="54"/>
      <c r="E2" s="54"/>
      <c r="F2" s="54"/>
      <c r="G2" s="54"/>
      <c r="H2" s="54"/>
      <c r="I2" s="170"/>
      <c r="J2" s="170"/>
      <c r="K2" s="170"/>
      <c r="L2" s="171"/>
    </row>
    <row r="3" spans="1:8" s="170" customFormat="1" ht="12" customHeight="1">
      <c r="A3" s="71" t="s">
        <v>101</v>
      </c>
      <c r="B3" s="430" t="s">
        <v>122</v>
      </c>
      <c r="C3" s="430" t="s">
        <v>123</v>
      </c>
      <c r="D3" s="430" t="s">
        <v>124</v>
      </c>
      <c r="E3" s="430" t="s">
        <v>125</v>
      </c>
      <c r="F3" s="430" t="s">
        <v>126</v>
      </c>
      <c r="G3" s="430" t="s">
        <v>127</v>
      </c>
      <c r="H3" s="430" t="s">
        <v>1</v>
      </c>
    </row>
    <row r="4" spans="1:8" s="170" customFormat="1" ht="12" customHeight="1">
      <c r="A4" s="322" t="s">
        <v>108</v>
      </c>
      <c r="B4" s="431"/>
      <c r="C4" s="431"/>
      <c r="D4" s="431"/>
      <c r="E4" s="431"/>
      <c r="F4" s="431"/>
      <c r="G4" s="431"/>
      <c r="H4" s="431"/>
    </row>
    <row r="5" s="338" customFormat="1" ht="9" customHeight="1">
      <c r="A5" s="337"/>
    </row>
    <row r="6" spans="1:12" s="338" customFormat="1" ht="9" customHeight="1">
      <c r="A6" s="164" t="s">
        <v>81</v>
      </c>
      <c r="B6" s="362">
        <v>19508</v>
      </c>
      <c r="C6" s="165">
        <v>28674</v>
      </c>
      <c r="D6" s="165">
        <v>22213</v>
      </c>
      <c r="E6" s="165">
        <v>24771</v>
      </c>
      <c r="F6" s="165">
        <v>27362</v>
      </c>
      <c r="G6" s="165">
        <v>22980</v>
      </c>
      <c r="H6" s="165">
        <v>382344</v>
      </c>
      <c r="I6" s="339"/>
      <c r="J6" s="339"/>
      <c r="K6" s="339"/>
      <c r="L6" s="339"/>
    </row>
    <row r="7" spans="1:12" s="338" customFormat="1" ht="9" customHeight="1">
      <c r="A7" s="166" t="s">
        <v>80</v>
      </c>
      <c r="B7" s="167">
        <v>19508</v>
      </c>
      <c r="C7" s="167">
        <v>28674</v>
      </c>
      <c r="D7" s="167">
        <v>22213</v>
      </c>
      <c r="E7" s="167">
        <v>24771</v>
      </c>
      <c r="F7" s="167">
        <v>27362</v>
      </c>
      <c r="G7" s="167">
        <v>22980</v>
      </c>
      <c r="H7" s="167">
        <v>382344</v>
      </c>
      <c r="I7" s="339"/>
      <c r="J7" s="339"/>
      <c r="K7" s="339"/>
      <c r="L7" s="339"/>
    </row>
    <row r="8" spans="1:12" s="338" customFormat="1" ht="9" customHeight="1">
      <c r="A8" s="166"/>
      <c r="B8" s="167"/>
      <c r="C8" s="167"/>
      <c r="D8" s="167"/>
      <c r="E8" s="167"/>
      <c r="F8" s="167"/>
      <c r="G8" s="167"/>
      <c r="H8" s="167"/>
      <c r="I8" s="339"/>
      <c r="J8" s="339"/>
      <c r="K8" s="339"/>
      <c r="L8" s="339"/>
    </row>
    <row r="9" spans="1:12" s="338" customFormat="1" ht="9" customHeight="1">
      <c r="A9" s="164" t="s">
        <v>4</v>
      </c>
      <c r="B9" s="362">
        <v>182</v>
      </c>
      <c r="C9" s="165">
        <v>181</v>
      </c>
      <c r="D9" s="165">
        <v>213</v>
      </c>
      <c r="E9" s="165">
        <v>394</v>
      </c>
      <c r="F9" s="165">
        <v>395</v>
      </c>
      <c r="G9" s="165">
        <v>190</v>
      </c>
      <c r="H9" s="165">
        <v>3586</v>
      </c>
      <c r="I9" s="339"/>
      <c r="J9" s="339"/>
      <c r="K9" s="339"/>
      <c r="L9" s="339"/>
    </row>
    <row r="10" spans="1:12" s="338" customFormat="1" ht="9" customHeight="1">
      <c r="A10" s="164" t="s">
        <v>5</v>
      </c>
      <c r="B10" s="362">
        <v>14531</v>
      </c>
      <c r="C10" s="165">
        <v>19517</v>
      </c>
      <c r="D10" s="165">
        <v>26611</v>
      </c>
      <c r="E10" s="165">
        <v>20158</v>
      </c>
      <c r="F10" s="165">
        <v>18183</v>
      </c>
      <c r="G10" s="165">
        <v>7541</v>
      </c>
      <c r="H10" s="165">
        <v>266671</v>
      </c>
      <c r="I10" s="339"/>
      <c r="J10" s="339"/>
      <c r="K10" s="339"/>
      <c r="L10" s="339"/>
    </row>
    <row r="11" spans="1:12" s="338" customFormat="1" ht="9" customHeight="1">
      <c r="A11" s="164" t="s">
        <v>6</v>
      </c>
      <c r="B11" s="362">
        <v>40794</v>
      </c>
      <c r="C11" s="165">
        <v>41979</v>
      </c>
      <c r="D11" s="165">
        <v>40786</v>
      </c>
      <c r="E11" s="165">
        <v>38738</v>
      </c>
      <c r="F11" s="165">
        <v>35467</v>
      </c>
      <c r="G11" s="165">
        <v>31904</v>
      </c>
      <c r="H11" s="165">
        <v>505503</v>
      </c>
      <c r="I11" s="339"/>
      <c r="J11" s="339"/>
      <c r="K11" s="339"/>
      <c r="L11" s="339"/>
    </row>
    <row r="12" spans="1:12" s="338" customFormat="1" ht="9" customHeight="1">
      <c r="A12" s="164" t="s">
        <v>183</v>
      </c>
      <c r="B12" s="362">
        <v>345</v>
      </c>
      <c r="C12" s="165">
        <v>612</v>
      </c>
      <c r="D12" s="165">
        <v>1356</v>
      </c>
      <c r="E12" s="165">
        <v>2426</v>
      </c>
      <c r="F12" s="165">
        <v>565</v>
      </c>
      <c r="G12" s="165">
        <v>57</v>
      </c>
      <c r="H12" s="165">
        <v>6936</v>
      </c>
      <c r="I12" s="339"/>
      <c r="J12" s="339"/>
      <c r="K12" s="339"/>
      <c r="L12" s="339"/>
    </row>
    <row r="13" spans="1:12" s="338" customFormat="1" ht="9" customHeight="1">
      <c r="A13" s="168" t="s">
        <v>7</v>
      </c>
      <c r="B13" s="167">
        <v>55852</v>
      </c>
      <c r="C13" s="167">
        <v>62289</v>
      </c>
      <c r="D13" s="167">
        <v>68966</v>
      </c>
      <c r="E13" s="167">
        <v>61716</v>
      </c>
      <c r="F13" s="167">
        <v>54610</v>
      </c>
      <c r="G13" s="167">
        <v>39692</v>
      </c>
      <c r="H13" s="167">
        <v>782696</v>
      </c>
      <c r="I13" s="339"/>
      <c r="J13" s="339"/>
      <c r="K13" s="339"/>
      <c r="L13" s="339"/>
    </row>
    <row r="14" spans="1:12" s="338" customFormat="1" ht="9" customHeight="1">
      <c r="A14" s="168"/>
      <c r="B14" s="167"/>
      <c r="C14" s="167"/>
      <c r="D14" s="167"/>
      <c r="E14" s="167"/>
      <c r="F14" s="167"/>
      <c r="G14" s="167"/>
      <c r="H14" s="167"/>
      <c r="I14" s="339"/>
      <c r="J14" s="339"/>
      <c r="K14" s="339"/>
      <c r="L14" s="339"/>
    </row>
    <row r="15" spans="1:12" s="338" customFormat="1" ht="9" customHeight="1">
      <c r="A15" s="164" t="s">
        <v>10</v>
      </c>
      <c r="B15" s="362">
        <v>1507</v>
      </c>
      <c r="C15" s="165">
        <v>1198</v>
      </c>
      <c r="D15" s="165">
        <v>1717</v>
      </c>
      <c r="E15" s="165">
        <v>1691</v>
      </c>
      <c r="F15" s="165">
        <v>2134</v>
      </c>
      <c r="G15" s="165">
        <v>1697</v>
      </c>
      <c r="H15" s="165">
        <v>26537</v>
      </c>
      <c r="I15" s="339"/>
      <c r="J15" s="339"/>
      <c r="K15" s="339"/>
      <c r="L15" s="339"/>
    </row>
    <row r="16" spans="1:12" s="338" customFormat="1" ht="9" customHeight="1">
      <c r="A16" s="164" t="s">
        <v>11</v>
      </c>
      <c r="B16" s="362">
        <v>559</v>
      </c>
      <c r="C16" s="165">
        <v>511</v>
      </c>
      <c r="D16" s="165">
        <v>662</v>
      </c>
      <c r="E16" s="165">
        <v>470</v>
      </c>
      <c r="F16" s="165">
        <v>387</v>
      </c>
      <c r="G16" s="165">
        <v>315</v>
      </c>
      <c r="H16" s="165">
        <v>11784</v>
      </c>
      <c r="I16" s="339"/>
      <c r="J16" s="339"/>
      <c r="K16" s="339"/>
      <c r="L16" s="339"/>
    </row>
    <row r="17" spans="1:12" s="338" customFormat="1" ht="9" customHeight="1">
      <c r="A17" s="164" t="s">
        <v>12</v>
      </c>
      <c r="B17" s="362">
        <v>38841</v>
      </c>
      <c r="C17" s="165">
        <v>39352</v>
      </c>
      <c r="D17" s="165">
        <v>40604</v>
      </c>
      <c r="E17" s="165">
        <v>41971</v>
      </c>
      <c r="F17" s="165">
        <v>28476</v>
      </c>
      <c r="G17" s="165">
        <v>21116</v>
      </c>
      <c r="H17" s="165">
        <v>480259</v>
      </c>
      <c r="I17" s="339"/>
      <c r="J17" s="339"/>
      <c r="K17" s="339"/>
      <c r="L17" s="339"/>
    </row>
    <row r="18" spans="1:12" s="338" customFormat="1" ht="9" customHeight="1">
      <c r="A18" s="168" t="s">
        <v>13</v>
      </c>
      <c r="B18" s="167">
        <v>40907</v>
      </c>
      <c r="C18" s="167">
        <v>41061</v>
      </c>
      <c r="D18" s="167">
        <v>42983</v>
      </c>
      <c r="E18" s="167">
        <v>44132</v>
      </c>
      <c r="F18" s="167">
        <v>30997</v>
      </c>
      <c r="G18" s="167">
        <v>23128</v>
      </c>
      <c r="H18" s="167">
        <v>518580</v>
      </c>
      <c r="I18" s="339"/>
      <c r="J18" s="339"/>
      <c r="K18" s="339"/>
      <c r="L18" s="339"/>
    </row>
    <row r="19" spans="1:12" s="338" customFormat="1" ht="9" customHeight="1">
      <c r="A19" s="168"/>
      <c r="B19" s="167"/>
      <c r="C19" s="167"/>
      <c r="D19" s="167"/>
      <c r="E19" s="167"/>
      <c r="F19" s="167"/>
      <c r="G19" s="167"/>
      <c r="H19" s="167"/>
      <c r="I19" s="339"/>
      <c r="J19" s="339"/>
      <c r="K19" s="339"/>
      <c r="L19" s="339"/>
    </row>
    <row r="20" spans="1:12" s="338" customFormat="1" ht="9" customHeight="1">
      <c r="A20" s="164" t="s">
        <v>8</v>
      </c>
      <c r="B20" s="362">
        <v>21327</v>
      </c>
      <c r="C20" s="165">
        <v>32924</v>
      </c>
      <c r="D20" s="165">
        <v>30195</v>
      </c>
      <c r="E20" s="165">
        <v>16210</v>
      </c>
      <c r="F20" s="165">
        <v>9716</v>
      </c>
      <c r="G20" s="165">
        <v>6483</v>
      </c>
      <c r="H20" s="165">
        <v>246539</v>
      </c>
      <c r="I20" s="339"/>
      <c r="J20" s="339"/>
      <c r="K20" s="339"/>
      <c r="L20" s="339"/>
    </row>
    <row r="21" spans="1:12" s="338" customFormat="1" ht="9" customHeight="1">
      <c r="A21" s="164" t="s">
        <v>9</v>
      </c>
      <c r="B21" s="362">
        <v>6905</v>
      </c>
      <c r="C21" s="165">
        <v>8765</v>
      </c>
      <c r="D21" s="165">
        <v>7046</v>
      </c>
      <c r="E21" s="165">
        <v>5080</v>
      </c>
      <c r="F21" s="165">
        <v>3659</v>
      </c>
      <c r="G21" s="165">
        <v>2406</v>
      </c>
      <c r="H21" s="165">
        <v>82693</v>
      </c>
      <c r="I21" s="339"/>
      <c r="J21" s="339"/>
      <c r="K21" s="339"/>
      <c r="L21" s="339"/>
    </row>
    <row r="22" spans="1:12" s="338" customFormat="1" ht="9" customHeight="1">
      <c r="A22" s="168" t="s">
        <v>78</v>
      </c>
      <c r="B22" s="167">
        <v>28232</v>
      </c>
      <c r="C22" s="167">
        <v>41689</v>
      </c>
      <c r="D22" s="167">
        <v>37241</v>
      </c>
      <c r="E22" s="167">
        <v>21290</v>
      </c>
      <c r="F22" s="167">
        <v>13375</v>
      </c>
      <c r="G22" s="167">
        <v>8889</v>
      </c>
      <c r="H22" s="167">
        <v>329232</v>
      </c>
      <c r="I22" s="339"/>
      <c r="J22" s="339"/>
      <c r="K22" s="339"/>
      <c r="L22" s="339"/>
    </row>
    <row r="23" spans="1:12" s="338" customFormat="1" ht="9" customHeight="1">
      <c r="A23" s="168"/>
      <c r="B23" s="167"/>
      <c r="C23" s="167"/>
      <c r="D23" s="167"/>
      <c r="E23" s="167"/>
      <c r="F23" s="167"/>
      <c r="G23" s="167"/>
      <c r="H23" s="167"/>
      <c r="I23" s="339"/>
      <c r="J23" s="339"/>
      <c r="K23" s="339"/>
      <c r="L23" s="339"/>
    </row>
    <row r="24" spans="1:12" s="338" customFormat="1" ht="9" customHeight="1">
      <c r="A24" s="164" t="s">
        <v>14</v>
      </c>
      <c r="B24" s="362">
        <v>533</v>
      </c>
      <c r="C24" s="165">
        <v>1077</v>
      </c>
      <c r="D24" s="165">
        <v>1251</v>
      </c>
      <c r="E24" s="165">
        <v>815</v>
      </c>
      <c r="F24" s="165">
        <v>1150</v>
      </c>
      <c r="G24" s="165">
        <v>1242</v>
      </c>
      <c r="H24" s="165">
        <v>21210</v>
      </c>
      <c r="I24" s="339"/>
      <c r="J24" s="339"/>
      <c r="K24" s="339"/>
      <c r="L24" s="339"/>
    </row>
    <row r="25" spans="1:12" s="338" customFormat="1" ht="9" customHeight="1">
      <c r="A25" s="147" t="s">
        <v>15</v>
      </c>
      <c r="B25" s="194">
        <v>685</v>
      </c>
      <c r="C25" s="141">
        <v>880</v>
      </c>
      <c r="D25" s="141">
        <v>961</v>
      </c>
      <c r="E25" s="141">
        <v>530</v>
      </c>
      <c r="F25" s="141">
        <v>435</v>
      </c>
      <c r="G25" s="141">
        <v>462</v>
      </c>
      <c r="H25" s="141">
        <v>9221</v>
      </c>
      <c r="I25" s="339"/>
      <c r="J25" s="339"/>
      <c r="K25" s="339"/>
      <c r="L25" s="339"/>
    </row>
    <row r="26" spans="1:12" s="338" customFormat="1" ht="9" customHeight="1">
      <c r="A26" s="147" t="s">
        <v>16</v>
      </c>
      <c r="B26" s="362">
        <v>1390</v>
      </c>
      <c r="C26" s="141">
        <v>1905</v>
      </c>
      <c r="D26" s="141">
        <v>1727</v>
      </c>
      <c r="E26" s="141">
        <v>1473</v>
      </c>
      <c r="F26" s="141">
        <v>1265</v>
      </c>
      <c r="G26" s="141">
        <v>522</v>
      </c>
      <c r="H26" s="141">
        <v>19482</v>
      </c>
      <c r="I26" s="339"/>
      <c r="J26" s="339"/>
      <c r="K26" s="339"/>
      <c r="L26" s="339"/>
    </row>
    <row r="27" spans="1:12" s="338" customFormat="1" ht="9" customHeight="1">
      <c r="A27" s="152" t="s">
        <v>17</v>
      </c>
      <c r="B27" s="167">
        <v>2608</v>
      </c>
      <c r="C27" s="167">
        <v>3862</v>
      </c>
      <c r="D27" s="167">
        <v>3939</v>
      </c>
      <c r="E27" s="167">
        <v>2818</v>
      </c>
      <c r="F27" s="167">
        <v>2850</v>
      </c>
      <c r="G27" s="167">
        <v>2226</v>
      </c>
      <c r="H27" s="167">
        <v>49913</v>
      </c>
      <c r="I27" s="339"/>
      <c r="J27" s="339"/>
      <c r="K27" s="339"/>
      <c r="L27" s="339"/>
    </row>
    <row r="28" spans="1:12" s="338" customFormat="1" ht="9" customHeight="1">
      <c r="A28" s="152"/>
      <c r="B28" s="167"/>
      <c r="C28" s="167"/>
      <c r="D28" s="167"/>
      <c r="E28" s="167"/>
      <c r="F28" s="167"/>
      <c r="G28" s="167"/>
      <c r="H28" s="167"/>
      <c r="I28" s="339"/>
      <c r="J28" s="339"/>
      <c r="K28" s="339"/>
      <c r="L28" s="339"/>
    </row>
    <row r="29" spans="1:12" s="338" customFormat="1" ht="9" customHeight="1">
      <c r="A29" s="147" t="s">
        <v>18</v>
      </c>
      <c r="B29" s="194">
        <v>3503</v>
      </c>
      <c r="C29" s="141">
        <v>3104</v>
      </c>
      <c r="D29" s="141">
        <v>3214</v>
      </c>
      <c r="E29" s="141">
        <v>3302</v>
      </c>
      <c r="F29" s="141">
        <v>3088</v>
      </c>
      <c r="G29" s="141">
        <v>2136</v>
      </c>
      <c r="H29" s="141">
        <v>46875</v>
      </c>
      <c r="I29" s="339"/>
      <c r="J29" s="339"/>
      <c r="K29" s="339"/>
      <c r="L29" s="339"/>
    </row>
    <row r="30" spans="1:12" s="338" customFormat="1" ht="9" customHeight="1">
      <c r="A30" s="147" t="s">
        <v>19</v>
      </c>
      <c r="B30" s="141">
        <v>9644</v>
      </c>
      <c r="C30" s="141">
        <v>13304</v>
      </c>
      <c r="D30" s="141">
        <v>15192</v>
      </c>
      <c r="E30" s="141">
        <v>8700</v>
      </c>
      <c r="F30" s="141">
        <v>6604</v>
      </c>
      <c r="G30" s="141">
        <v>2606</v>
      </c>
      <c r="H30" s="141">
        <v>150648</v>
      </c>
      <c r="I30" s="339"/>
      <c r="J30" s="339"/>
      <c r="K30" s="339"/>
      <c r="L30" s="339"/>
    </row>
    <row r="31" spans="1:12" s="338" customFormat="1" ht="9" customHeight="1">
      <c r="A31" s="147" t="s">
        <v>20</v>
      </c>
      <c r="B31" s="141">
        <v>621</v>
      </c>
      <c r="C31" s="141">
        <v>1250</v>
      </c>
      <c r="D31" s="141">
        <v>910</v>
      </c>
      <c r="E31" s="141">
        <v>1052</v>
      </c>
      <c r="F31" s="141">
        <v>1044</v>
      </c>
      <c r="G31" s="141">
        <v>404</v>
      </c>
      <c r="H31" s="141">
        <v>10400</v>
      </c>
      <c r="I31" s="339"/>
      <c r="J31" s="339"/>
      <c r="K31" s="339"/>
      <c r="L31" s="339"/>
    </row>
    <row r="32" spans="1:12" s="338" customFormat="1" ht="9" customHeight="1">
      <c r="A32" s="147" t="s">
        <v>21</v>
      </c>
      <c r="B32" s="141">
        <v>1011</v>
      </c>
      <c r="C32" s="141">
        <v>778</v>
      </c>
      <c r="D32" s="141">
        <v>964</v>
      </c>
      <c r="E32" s="141">
        <v>724</v>
      </c>
      <c r="F32" s="141">
        <v>1152</v>
      </c>
      <c r="G32" s="141">
        <v>509</v>
      </c>
      <c r="H32" s="141">
        <v>16385</v>
      </c>
      <c r="I32" s="339"/>
      <c r="J32" s="339"/>
      <c r="K32" s="339"/>
      <c r="L32" s="339"/>
    </row>
    <row r="33" spans="1:12" s="338" customFormat="1" ht="9" customHeight="1">
      <c r="A33" s="147" t="s">
        <v>22</v>
      </c>
      <c r="B33" s="141">
        <v>9026</v>
      </c>
      <c r="C33" s="141">
        <v>7502</v>
      </c>
      <c r="D33" s="141">
        <v>13351</v>
      </c>
      <c r="E33" s="141">
        <v>14617</v>
      </c>
      <c r="F33" s="141">
        <v>11718</v>
      </c>
      <c r="G33" s="141">
        <v>8217</v>
      </c>
      <c r="H33" s="141">
        <v>182844</v>
      </c>
      <c r="I33" s="339"/>
      <c r="J33" s="339"/>
      <c r="K33" s="339"/>
      <c r="L33" s="339"/>
    </row>
    <row r="34" spans="1:12" s="338" customFormat="1" ht="9" customHeight="1">
      <c r="A34" s="147" t="s">
        <v>23</v>
      </c>
      <c r="B34" s="141">
        <v>1873</v>
      </c>
      <c r="C34" s="141">
        <v>2136</v>
      </c>
      <c r="D34" s="141">
        <v>2285</v>
      </c>
      <c r="E34" s="141">
        <v>1611</v>
      </c>
      <c r="F34" s="141">
        <v>2112</v>
      </c>
      <c r="G34" s="141">
        <v>815</v>
      </c>
      <c r="H34" s="141">
        <v>27332</v>
      </c>
      <c r="I34" s="339"/>
      <c r="J34" s="339"/>
      <c r="K34" s="339"/>
      <c r="L34" s="339"/>
    </row>
    <row r="35" spans="1:12" s="338" customFormat="1" ht="9" customHeight="1">
      <c r="A35" s="147" t="s">
        <v>24</v>
      </c>
      <c r="B35" s="141">
        <v>1857</v>
      </c>
      <c r="C35" s="141">
        <v>2502</v>
      </c>
      <c r="D35" s="141">
        <v>1499</v>
      </c>
      <c r="E35" s="141">
        <v>1415</v>
      </c>
      <c r="F35" s="141">
        <v>1415</v>
      </c>
      <c r="G35" s="141">
        <v>573</v>
      </c>
      <c r="H35" s="141">
        <v>16820</v>
      </c>
      <c r="I35" s="339"/>
      <c r="J35" s="339"/>
      <c r="K35" s="339"/>
      <c r="L35" s="339"/>
    </row>
    <row r="36" spans="1:12" s="338" customFormat="1" ht="9" customHeight="1">
      <c r="A36" s="152" t="s">
        <v>25</v>
      </c>
      <c r="B36" s="167">
        <v>27535</v>
      </c>
      <c r="C36" s="167">
        <v>30576</v>
      </c>
      <c r="D36" s="167">
        <v>37415</v>
      </c>
      <c r="E36" s="167">
        <v>31421</v>
      </c>
      <c r="F36" s="167">
        <v>27133</v>
      </c>
      <c r="G36" s="167">
        <v>15260</v>
      </c>
      <c r="H36" s="167">
        <v>451304</v>
      </c>
      <c r="I36" s="339"/>
      <c r="J36" s="339"/>
      <c r="K36" s="339"/>
      <c r="L36" s="339"/>
    </row>
    <row r="37" spans="1:12" s="338" customFormat="1" ht="9" customHeight="1">
      <c r="A37" s="152"/>
      <c r="B37" s="167"/>
      <c r="C37" s="167"/>
      <c r="D37" s="167"/>
      <c r="E37" s="167"/>
      <c r="F37" s="167"/>
      <c r="G37" s="167"/>
      <c r="H37" s="167"/>
      <c r="I37" s="339"/>
      <c r="J37" s="339"/>
      <c r="K37" s="339"/>
      <c r="L37" s="339"/>
    </row>
    <row r="38" spans="1:12" s="338" customFormat="1" ht="9" customHeight="1">
      <c r="A38" s="147" t="s">
        <v>26</v>
      </c>
      <c r="B38" s="141">
        <v>4586</v>
      </c>
      <c r="C38" s="141">
        <v>6041</v>
      </c>
      <c r="D38" s="141">
        <v>4003</v>
      </c>
      <c r="E38" s="141">
        <v>3340</v>
      </c>
      <c r="F38" s="141">
        <v>3803</v>
      </c>
      <c r="G38" s="141">
        <v>2444</v>
      </c>
      <c r="H38" s="141">
        <v>43117</v>
      </c>
      <c r="I38" s="339"/>
      <c r="J38" s="339"/>
      <c r="K38" s="339"/>
      <c r="L38" s="339"/>
    </row>
    <row r="39" spans="1:12" s="338" customFormat="1" ht="9" customHeight="1">
      <c r="A39" s="147" t="s">
        <v>27</v>
      </c>
      <c r="B39" s="141">
        <v>436826</v>
      </c>
      <c r="C39" s="141">
        <v>428367</v>
      </c>
      <c r="D39" s="141">
        <v>396942</v>
      </c>
      <c r="E39" s="141">
        <v>334412</v>
      </c>
      <c r="F39" s="141">
        <v>214962</v>
      </c>
      <c r="G39" s="141">
        <v>170429</v>
      </c>
      <c r="H39" s="141">
        <v>4172344</v>
      </c>
      <c r="I39" s="339"/>
      <c r="J39" s="339"/>
      <c r="K39" s="339"/>
      <c r="L39" s="339"/>
    </row>
    <row r="40" spans="1:12" s="338" customFormat="1" ht="9" customHeight="1">
      <c r="A40" s="147" t="s">
        <v>28</v>
      </c>
      <c r="B40" s="141">
        <v>1619</v>
      </c>
      <c r="C40" s="141">
        <v>1771</v>
      </c>
      <c r="D40" s="141">
        <v>1412</v>
      </c>
      <c r="E40" s="141">
        <v>568</v>
      </c>
      <c r="F40" s="141">
        <v>320</v>
      </c>
      <c r="G40" s="141">
        <v>110</v>
      </c>
      <c r="H40" s="141">
        <v>10792</v>
      </c>
      <c r="I40" s="339"/>
      <c r="J40" s="339"/>
      <c r="K40" s="339"/>
      <c r="L40" s="339"/>
    </row>
    <row r="41" spans="1:12" s="338" customFormat="1" ht="9" customHeight="1">
      <c r="A41" s="147" t="s">
        <v>29</v>
      </c>
      <c r="B41" s="141">
        <v>20518</v>
      </c>
      <c r="C41" s="141">
        <v>22230</v>
      </c>
      <c r="D41" s="141">
        <v>24038</v>
      </c>
      <c r="E41" s="141">
        <v>9103</v>
      </c>
      <c r="F41" s="141">
        <v>2118</v>
      </c>
      <c r="G41" s="141">
        <v>847</v>
      </c>
      <c r="H41" s="141">
        <v>156389</v>
      </c>
      <c r="I41" s="339"/>
      <c r="J41" s="339"/>
      <c r="K41" s="339"/>
      <c r="L41" s="339"/>
    </row>
    <row r="42" spans="1:12" s="338" customFormat="1" ht="9" customHeight="1">
      <c r="A42" s="147" t="s">
        <v>30</v>
      </c>
      <c r="B42" s="141">
        <v>1253</v>
      </c>
      <c r="C42" s="141">
        <v>1816</v>
      </c>
      <c r="D42" s="141">
        <v>1865</v>
      </c>
      <c r="E42" s="141">
        <v>1300</v>
      </c>
      <c r="F42" s="141">
        <v>938</v>
      </c>
      <c r="G42" s="141">
        <v>507</v>
      </c>
      <c r="H42" s="141">
        <v>17994</v>
      </c>
      <c r="I42" s="339"/>
      <c r="J42" s="339"/>
      <c r="K42" s="339"/>
      <c r="L42" s="339"/>
    </row>
    <row r="43" spans="1:12" s="338" customFormat="1" ht="9" customHeight="1">
      <c r="A43" s="147" t="s">
        <v>31</v>
      </c>
      <c r="B43" s="141">
        <v>841</v>
      </c>
      <c r="C43" s="141">
        <v>976</v>
      </c>
      <c r="D43" s="141">
        <v>943</v>
      </c>
      <c r="E43" s="141">
        <v>645</v>
      </c>
      <c r="F43" s="141">
        <v>521</v>
      </c>
      <c r="G43" s="141">
        <v>342</v>
      </c>
      <c r="H43" s="141">
        <v>13376</v>
      </c>
      <c r="I43" s="339"/>
      <c r="J43" s="339"/>
      <c r="K43" s="339"/>
      <c r="L43" s="339"/>
    </row>
    <row r="44" spans="1:12" s="338" customFormat="1" ht="9" customHeight="1">
      <c r="A44" s="147" t="s">
        <v>32</v>
      </c>
      <c r="B44" s="141">
        <v>89</v>
      </c>
      <c r="C44" s="141">
        <v>98</v>
      </c>
      <c r="D44" s="141">
        <v>136</v>
      </c>
      <c r="E44" s="141">
        <v>102</v>
      </c>
      <c r="F44" s="141">
        <v>285</v>
      </c>
      <c r="G44" s="141">
        <v>178</v>
      </c>
      <c r="H44" s="141">
        <v>2258</v>
      </c>
      <c r="I44" s="339"/>
      <c r="J44" s="339"/>
      <c r="K44" s="339"/>
      <c r="L44" s="339"/>
    </row>
    <row r="45" spans="1:12" s="338" customFormat="1" ht="9" customHeight="1">
      <c r="A45" s="147" t="s">
        <v>33</v>
      </c>
      <c r="B45" s="141">
        <v>3243</v>
      </c>
      <c r="C45" s="141">
        <v>3504</v>
      </c>
      <c r="D45" s="141">
        <v>3544</v>
      </c>
      <c r="E45" s="141">
        <v>2970</v>
      </c>
      <c r="F45" s="141">
        <v>1139</v>
      </c>
      <c r="G45" s="141">
        <v>779</v>
      </c>
      <c r="H45" s="141">
        <v>33883</v>
      </c>
      <c r="I45" s="339"/>
      <c r="J45" s="339"/>
      <c r="K45" s="339"/>
      <c r="L45" s="339"/>
    </row>
    <row r="46" spans="1:12" s="338" customFormat="1" ht="9" customHeight="1">
      <c r="A46" s="147" t="s">
        <v>34</v>
      </c>
      <c r="B46" s="141">
        <v>16756</v>
      </c>
      <c r="C46" s="141">
        <v>10869</v>
      </c>
      <c r="D46" s="141">
        <v>9045</v>
      </c>
      <c r="E46" s="141">
        <v>6654</v>
      </c>
      <c r="F46" s="141">
        <v>3116</v>
      </c>
      <c r="G46" s="141">
        <v>3268</v>
      </c>
      <c r="H46" s="141">
        <v>114990</v>
      </c>
      <c r="I46" s="339"/>
      <c r="J46" s="339"/>
      <c r="K46" s="339"/>
      <c r="L46" s="339"/>
    </row>
    <row r="47" spans="1:12" s="338" customFormat="1" ht="9" customHeight="1">
      <c r="A47" s="152" t="s">
        <v>35</v>
      </c>
      <c r="B47" s="167">
        <v>485731</v>
      </c>
      <c r="C47" s="167">
        <v>475672</v>
      </c>
      <c r="D47" s="167">
        <v>441928</v>
      </c>
      <c r="E47" s="167">
        <v>359094</v>
      </c>
      <c r="F47" s="167">
        <v>227202</v>
      </c>
      <c r="G47" s="167">
        <v>178904</v>
      </c>
      <c r="H47" s="167">
        <v>4565143</v>
      </c>
      <c r="I47" s="339"/>
      <c r="J47" s="339"/>
      <c r="K47" s="339"/>
      <c r="L47" s="339"/>
    </row>
    <row r="48" spans="1:12" s="338" customFormat="1" ht="9" customHeight="1">
      <c r="A48" s="152"/>
      <c r="B48" s="167"/>
      <c r="C48" s="167"/>
      <c r="D48" s="167"/>
      <c r="E48" s="167"/>
      <c r="F48" s="167"/>
      <c r="G48" s="167"/>
      <c r="H48" s="167"/>
      <c r="I48" s="339"/>
      <c r="J48" s="339"/>
      <c r="K48" s="339"/>
      <c r="L48" s="339"/>
    </row>
    <row r="49" spans="1:12" s="338" customFormat="1" ht="9" customHeight="1">
      <c r="A49" s="147" t="s">
        <v>41</v>
      </c>
      <c r="B49" s="141">
        <v>13189</v>
      </c>
      <c r="C49" s="141">
        <v>20164</v>
      </c>
      <c r="D49" s="141">
        <v>12610</v>
      </c>
      <c r="E49" s="141">
        <v>9667</v>
      </c>
      <c r="F49" s="141">
        <v>6671</v>
      </c>
      <c r="G49" s="141">
        <v>4983</v>
      </c>
      <c r="H49" s="141">
        <v>134436</v>
      </c>
      <c r="I49" s="339"/>
      <c r="J49" s="339"/>
      <c r="K49" s="339"/>
      <c r="L49" s="339"/>
    </row>
    <row r="50" spans="1:12" s="338" customFormat="1" ht="9" customHeight="1">
      <c r="A50" s="147" t="s">
        <v>42</v>
      </c>
      <c r="B50" s="141">
        <v>1278</v>
      </c>
      <c r="C50" s="141">
        <v>1365</v>
      </c>
      <c r="D50" s="141">
        <v>1251</v>
      </c>
      <c r="E50" s="141">
        <v>947</v>
      </c>
      <c r="F50" s="141">
        <v>659</v>
      </c>
      <c r="G50" s="141">
        <v>396</v>
      </c>
      <c r="H50" s="141">
        <v>12483</v>
      </c>
      <c r="I50" s="339"/>
      <c r="J50" s="339"/>
      <c r="K50" s="339"/>
      <c r="L50" s="339"/>
    </row>
    <row r="51" spans="1:12" s="338" customFormat="1" ht="9" customHeight="1">
      <c r="A51" s="152" t="s">
        <v>43</v>
      </c>
      <c r="B51" s="143">
        <v>14467</v>
      </c>
      <c r="C51" s="167">
        <v>21529</v>
      </c>
      <c r="D51" s="167">
        <v>13861</v>
      </c>
      <c r="E51" s="167">
        <v>10614</v>
      </c>
      <c r="F51" s="167">
        <v>7330</v>
      </c>
      <c r="G51" s="167">
        <v>5379</v>
      </c>
      <c r="H51" s="167">
        <v>146919</v>
      </c>
      <c r="I51" s="339"/>
      <c r="J51" s="339"/>
      <c r="K51" s="339"/>
      <c r="L51" s="339"/>
    </row>
    <row r="52" spans="1:12" s="338" customFormat="1" ht="9" customHeight="1">
      <c r="A52" s="152"/>
      <c r="B52" s="143"/>
      <c r="C52" s="167"/>
      <c r="D52" s="167"/>
      <c r="E52" s="167"/>
      <c r="F52" s="167"/>
      <c r="G52" s="167"/>
      <c r="H52" s="167"/>
      <c r="I52" s="339"/>
      <c r="J52" s="339"/>
      <c r="K52" s="339"/>
      <c r="L52" s="339"/>
    </row>
    <row r="53" spans="1:12" s="338" customFormat="1" ht="9" customHeight="1">
      <c r="A53" s="147" t="s">
        <v>36</v>
      </c>
      <c r="B53" s="141">
        <v>1459</v>
      </c>
      <c r="C53" s="141">
        <v>1585</v>
      </c>
      <c r="D53" s="141">
        <v>1295</v>
      </c>
      <c r="E53" s="141">
        <v>750</v>
      </c>
      <c r="F53" s="141">
        <v>1322</v>
      </c>
      <c r="G53" s="141">
        <v>1036</v>
      </c>
      <c r="H53" s="141">
        <v>16125</v>
      </c>
      <c r="I53" s="339"/>
      <c r="J53" s="339"/>
      <c r="K53" s="339"/>
      <c r="L53" s="339"/>
    </row>
    <row r="54" spans="1:12" s="338" customFormat="1" ht="9" customHeight="1">
      <c r="A54" s="147" t="s">
        <v>37</v>
      </c>
      <c r="B54" s="141">
        <v>293</v>
      </c>
      <c r="C54" s="141">
        <v>709</v>
      </c>
      <c r="D54" s="141">
        <v>400</v>
      </c>
      <c r="E54" s="141">
        <v>344</v>
      </c>
      <c r="F54" s="141">
        <v>459</v>
      </c>
      <c r="G54" s="141">
        <v>232</v>
      </c>
      <c r="H54" s="141">
        <v>5924</v>
      </c>
      <c r="I54" s="339"/>
      <c r="J54" s="339"/>
      <c r="K54" s="339"/>
      <c r="L54" s="339"/>
    </row>
    <row r="55" spans="1:12" s="338" customFormat="1" ht="9" customHeight="1">
      <c r="A55" s="147" t="s">
        <v>38</v>
      </c>
      <c r="B55" s="141">
        <v>549</v>
      </c>
      <c r="C55" s="141">
        <v>1048</v>
      </c>
      <c r="D55" s="141">
        <v>644</v>
      </c>
      <c r="E55" s="141">
        <v>976</v>
      </c>
      <c r="F55" s="141">
        <v>481</v>
      </c>
      <c r="G55" s="141">
        <v>202</v>
      </c>
      <c r="H55" s="141">
        <v>8651</v>
      </c>
      <c r="I55" s="339"/>
      <c r="J55" s="339"/>
      <c r="K55" s="339"/>
      <c r="L55" s="339"/>
    </row>
    <row r="56" spans="1:12" s="338" customFormat="1" ht="9" customHeight="1">
      <c r="A56" s="147" t="s">
        <v>39</v>
      </c>
      <c r="B56" s="141">
        <v>20132</v>
      </c>
      <c r="C56" s="141">
        <v>34440</v>
      </c>
      <c r="D56" s="141">
        <v>30861</v>
      </c>
      <c r="E56" s="141">
        <v>14207</v>
      </c>
      <c r="F56" s="141">
        <v>11644</v>
      </c>
      <c r="G56" s="141">
        <v>6089</v>
      </c>
      <c r="H56" s="141">
        <v>239664</v>
      </c>
      <c r="I56" s="339"/>
      <c r="J56" s="339"/>
      <c r="K56" s="339"/>
      <c r="L56" s="339"/>
    </row>
    <row r="57" spans="1:12" s="338" customFormat="1" ht="9" customHeight="1">
      <c r="A57" s="168" t="s">
        <v>40</v>
      </c>
      <c r="B57" s="143">
        <v>22433</v>
      </c>
      <c r="C57" s="167">
        <v>37782</v>
      </c>
      <c r="D57" s="167">
        <v>33200</v>
      </c>
      <c r="E57" s="167">
        <v>16277</v>
      </c>
      <c r="F57" s="167">
        <v>13906</v>
      </c>
      <c r="G57" s="167">
        <v>7559</v>
      </c>
      <c r="H57" s="167">
        <v>270364</v>
      </c>
      <c r="I57" s="339"/>
      <c r="J57" s="339"/>
      <c r="K57" s="339"/>
      <c r="L57" s="339"/>
    </row>
    <row r="58" spans="1:12" s="338" customFormat="1" ht="9" customHeight="1">
      <c r="A58" s="168"/>
      <c r="B58" s="143"/>
      <c r="C58" s="167"/>
      <c r="D58" s="167"/>
      <c r="E58" s="167"/>
      <c r="F58" s="167"/>
      <c r="G58" s="167"/>
      <c r="H58" s="167"/>
      <c r="I58" s="339"/>
      <c r="J58" s="339"/>
      <c r="K58" s="339"/>
      <c r="L58" s="339"/>
    </row>
    <row r="59" spans="1:12" s="338" customFormat="1" ht="9" customHeight="1">
      <c r="A59" s="147" t="s">
        <v>44</v>
      </c>
      <c r="B59" s="141">
        <v>552</v>
      </c>
      <c r="C59" s="141">
        <v>690</v>
      </c>
      <c r="D59" s="141">
        <v>527</v>
      </c>
      <c r="E59" s="141">
        <v>463</v>
      </c>
      <c r="F59" s="141">
        <v>559</v>
      </c>
      <c r="G59" s="141">
        <v>267</v>
      </c>
      <c r="H59" s="141">
        <v>6948</v>
      </c>
      <c r="I59" s="339"/>
      <c r="J59" s="339"/>
      <c r="K59" s="339"/>
      <c r="L59" s="339"/>
    </row>
    <row r="60" spans="1:12" s="338" customFormat="1" ht="9" customHeight="1">
      <c r="A60" s="147" t="s">
        <v>45</v>
      </c>
      <c r="B60" s="141">
        <v>4920</v>
      </c>
      <c r="C60" s="141">
        <v>5922</v>
      </c>
      <c r="D60" s="141">
        <v>5311</v>
      </c>
      <c r="E60" s="141">
        <v>3267</v>
      </c>
      <c r="F60" s="141">
        <v>1609</v>
      </c>
      <c r="G60" s="141">
        <v>1510</v>
      </c>
      <c r="H60" s="141">
        <v>45154</v>
      </c>
      <c r="I60" s="339"/>
      <c r="J60" s="339"/>
      <c r="K60" s="339"/>
      <c r="L60" s="339"/>
    </row>
    <row r="61" spans="1:12" s="338" customFormat="1" ht="9" customHeight="1">
      <c r="A61" s="147" t="s">
        <v>46</v>
      </c>
      <c r="B61" s="141">
        <v>87911</v>
      </c>
      <c r="C61" s="141">
        <v>88080</v>
      </c>
      <c r="D61" s="141">
        <v>98244</v>
      </c>
      <c r="E61" s="141">
        <v>98658</v>
      </c>
      <c r="F61" s="141">
        <v>77738</v>
      </c>
      <c r="G61" s="141">
        <v>68784</v>
      </c>
      <c r="H61" s="141">
        <v>1273023</v>
      </c>
      <c r="I61" s="339"/>
      <c r="J61" s="339"/>
      <c r="K61" s="339"/>
      <c r="L61" s="339"/>
    </row>
    <row r="62" spans="1:12" s="338" customFormat="1" ht="9" customHeight="1">
      <c r="A62" s="147" t="s">
        <v>47</v>
      </c>
      <c r="B62" s="141">
        <v>5845</v>
      </c>
      <c r="C62" s="141">
        <v>9447</v>
      </c>
      <c r="D62" s="141">
        <v>6599</v>
      </c>
      <c r="E62" s="141">
        <v>6129</v>
      </c>
      <c r="F62" s="141">
        <v>4052</v>
      </c>
      <c r="G62" s="141">
        <v>3042</v>
      </c>
      <c r="H62" s="141">
        <v>86175</v>
      </c>
      <c r="I62" s="339"/>
      <c r="J62" s="339"/>
      <c r="K62" s="339"/>
      <c r="L62" s="339"/>
    </row>
    <row r="63" spans="1:12" s="338" customFormat="1" ht="9" customHeight="1">
      <c r="A63" s="152" t="s">
        <v>48</v>
      </c>
      <c r="B63" s="143">
        <v>99228</v>
      </c>
      <c r="C63" s="167">
        <v>104139</v>
      </c>
      <c r="D63" s="167">
        <v>110681</v>
      </c>
      <c r="E63" s="167">
        <v>108517</v>
      </c>
      <c r="F63" s="167">
        <v>83958</v>
      </c>
      <c r="G63" s="167">
        <v>73603</v>
      </c>
      <c r="H63" s="167">
        <v>1411300</v>
      </c>
      <c r="I63" s="339"/>
      <c r="J63" s="339"/>
      <c r="K63" s="339"/>
      <c r="L63" s="339"/>
    </row>
    <row r="64" spans="1:12" s="338" customFormat="1" ht="9" customHeight="1">
      <c r="A64" s="152"/>
      <c r="B64" s="143"/>
      <c r="C64" s="167"/>
      <c r="D64" s="167"/>
      <c r="E64" s="167"/>
      <c r="F64" s="167"/>
      <c r="G64" s="167"/>
      <c r="H64" s="167"/>
      <c r="I64" s="339"/>
      <c r="J64" s="339"/>
      <c r="K64" s="339"/>
      <c r="L64" s="339"/>
    </row>
    <row r="65" spans="1:12" s="338" customFormat="1" ht="9" customHeight="1">
      <c r="A65" s="147" t="s">
        <v>49</v>
      </c>
      <c r="B65" s="141">
        <v>1123</v>
      </c>
      <c r="C65" s="141">
        <v>2626</v>
      </c>
      <c r="D65" s="141">
        <v>1936</v>
      </c>
      <c r="E65" s="141">
        <v>1927</v>
      </c>
      <c r="F65" s="141">
        <v>1556</v>
      </c>
      <c r="G65" s="141">
        <v>1825</v>
      </c>
      <c r="H65" s="141">
        <v>24676</v>
      </c>
      <c r="I65" s="339"/>
      <c r="J65" s="339"/>
      <c r="K65" s="339"/>
      <c r="L65" s="339"/>
    </row>
    <row r="66" spans="1:12" s="338" customFormat="1" ht="9" customHeight="1">
      <c r="A66" s="147" t="s">
        <v>50</v>
      </c>
      <c r="B66" s="141">
        <v>8568</v>
      </c>
      <c r="C66" s="141">
        <v>19436</v>
      </c>
      <c r="D66" s="141">
        <v>8208</v>
      </c>
      <c r="E66" s="141">
        <v>5912</v>
      </c>
      <c r="F66" s="141">
        <v>3412</v>
      </c>
      <c r="G66" s="141">
        <v>2188</v>
      </c>
      <c r="H66" s="141">
        <v>92187</v>
      </c>
      <c r="I66" s="339"/>
      <c r="J66" s="339"/>
      <c r="K66" s="339"/>
      <c r="L66" s="339"/>
    </row>
    <row r="67" spans="1:12" s="338" customFormat="1" ht="9" customHeight="1">
      <c r="A67" s="147" t="s">
        <v>51</v>
      </c>
      <c r="B67" s="141">
        <v>780</v>
      </c>
      <c r="C67" s="141">
        <v>1748</v>
      </c>
      <c r="D67" s="141">
        <v>1248</v>
      </c>
      <c r="E67" s="141">
        <v>797</v>
      </c>
      <c r="F67" s="141">
        <v>740</v>
      </c>
      <c r="G67" s="141">
        <v>715</v>
      </c>
      <c r="H67" s="141">
        <v>10330</v>
      </c>
      <c r="I67" s="339"/>
      <c r="J67" s="339"/>
      <c r="K67" s="339"/>
      <c r="L67" s="339"/>
    </row>
    <row r="68" spans="1:12" s="338" customFormat="1" ht="9" customHeight="1">
      <c r="A68" s="147" t="s">
        <v>52</v>
      </c>
      <c r="B68" s="141">
        <v>297</v>
      </c>
      <c r="C68" s="141">
        <v>508</v>
      </c>
      <c r="D68" s="141">
        <v>235</v>
      </c>
      <c r="E68" s="167">
        <v>254</v>
      </c>
      <c r="F68" s="141">
        <v>233</v>
      </c>
      <c r="G68" s="141">
        <v>210</v>
      </c>
      <c r="H68" s="141">
        <v>5286</v>
      </c>
      <c r="I68" s="339"/>
      <c r="J68" s="339"/>
      <c r="K68" s="339"/>
      <c r="L68" s="339"/>
    </row>
    <row r="69" spans="1:12" s="338" customFormat="1" ht="9" customHeight="1">
      <c r="A69" s="148" t="s">
        <v>53</v>
      </c>
      <c r="B69" s="143">
        <v>10768</v>
      </c>
      <c r="C69" s="167">
        <v>24318</v>
      </c>
      <c r="D69" s="167">
        <v>11627</v>
      </c>
      <c r="E69" s="167">
        <v>8890</v>
      </c>
      <c r="F69" s="167">
        <v>5941</v>
      </c>
      <c r="G69" s="167">
        <v>4938</v>
      </c>
      <c r="H69" s="167">
        <v>132479</v>
      </c>
      <c r="I69" s="339"/>
      <c r="J69" s="339"/>
      <c r="K69" s="339"/>
      <c r="L69" s="339"/>
    </row>
    <row r="70" spans="1:12" s="338" customFormat="1" ht="9" customHeight="1">
      <c r="A70" s="148"/>
      <c r="B70" s="143"/>
      <c r="C70" s="167"/>
      <c r="D70" s="167"/>
      <c r="E70" s="167"/>
      <c r="F70" s="167"/>
      <c r="G70" s="167"/>
      <c r="H70" s="167"/>
      <c r="I70" s="339"/>
      <c r="J70" s="339"/>
      <c r="K70" s="339"/>
      <c r="L70" s="339"/>
    </row>
    <row r="71" spans="1:12" s="338" customFormat="1" ht="9" customHeight="1">
      <c r="A71" s="147" t="s">
        <v>54</v>
      </c>
      <c r="B71" s="141">
        <v>261</v>
      </c>
      <c r="C71" s="141">
        <v>564</v>
      </c>
      <c r="D71" s="141">
        <v>556</v>
      </c>
      <c r="E71" s="141">
        <v>417</v>
      </c>
      <c r="F71" s="141">
        <v>310</v>
      </c>
      <c r="G71" s="141">
        <v>158</v>
      </c>
      <c r="H71" s="141">
        <v>5099</v>
      </c>
      <c r="I71" s="339"/>
      <c r="J71" s="339"/>
      <c r="K71" s="339"/>
      <c r="L71" s="339"/>
    </row>
    <row r="72" spans="1:12" s="338" customFormat="1" ht="9" customHeight="1">
      <c r="A72" s="147" t="s">
        <v>55</v>
      </c>
      <c r="B72" s="141">
        <v>767</v>
      </c>
      <c r="C72" s="141">
        <v>1111</v>
      </c>
      <c r="D72" s="141">
        <v>577</v>
      </c>
      <c r="E72" s="141">
        <v>1404</v>
      </c>
      <c r="F72" s="141">
        <v>885</v>
      </c>
      <c r="G72" s="141">
        <v>465</v>
      </c>
      <c r="H72" s="141">
        <v>13480</v>
      </c>
      <c r="I72" s="339"/>
      <c r="J72" s="339"/>
      <c r="K72" s="339"/>
      <c r="L72" s="339"/>
    </row>
    <row r="73" spans="1:12" s="338" customFormat="1" ht="9" customHeight="1">
      <c r="A73" s="152" t="s">
        <v>56</v>
      </c>
      <c r="B73" s="143">
        <v>1028</v>
      </c>
      <c r="C73" s="167">
        <v>1675</v>
      </c>
      <c r="D73" s="167">
        <v>1133</v>
      </c>
      <c r="E73" s="167">
        <v>1821</v>
      </c>
      <c r="F73" s="167">
        <v>1195</v>
      </c>
      <c r="G73" s="167">
        <v>623</v>
      </c>
      <c r="H73" s="167">
        <v>18579</v>
      </c>
      <c r="I73" s="339"/>
      <c r="J73" s="339"/>
      <c r="K73" s="339"/>
      <c r="L73" s="339"/>
    </row>
    <row r="74" spans="1:12" s="338" customFormat="1" ht="3.75" customHeight="1">
      <c r="A74" s="340"/>
      <c r="B74" s="341"/>
      <c r="C74" s="341"/>
      <c r="D74" s="341"/>
      <c r="E74" s="363"/>
      <c r="F74" s="341"/>
      <c r="G74" s="341"/>
      <c r="H74" s="342"/>
      <c r="I74" s="339"/>
      <c r="J74" s="339"/>
      <c r="K74" s="339"/>
      <c r="L74" s="339"/>
    </row>
    <row r="75" spans="1:12" s="72" customFormat="1" ht="12" customHeight="1">
      <c r="A75" s="76" t="s">
        <v>178</v>
      </c>
      <c r="B75" s="36"/>
      <c r="C75" s="36"/>
      <c r="D75" s="36"/>
      <c r="E75" s="36"/>
      <c r="F75" s="36"/>
      <c r="G75" s="36"/>
      <c r="H75" s="160"/>
      <c r="I75" s="193"/>
      <c r="J75" s="193"/>
      <c r="K75" s="193"/>
      <c r="L75" s="172"/>
    </row>
    <row r="76" spans="1:12" s="72" customFormat="1" ht="9" customHeight="1">
      <c r="A76" s="56"/>
      <c r="B76" s="54"/>
      <c r="C76" s="54"/>
      <c r="D76" s="54"/>
      <c r="E76" s="54"/>
      <c r="F76" s="54"/>
      <c r="G76" s="54"/>
      <c r="H76" s="159"/>
      <c r="I76" s="193"/>
      <c r="J76" s="193"/>
      <c r="K76" s="193"/>
      <c r="L76" s="172"/>
    </row>
    <row r="77" spans="1:12" s="170" customFormat="1" ht="12" customHeight="1">
      <c r="A77" s="71" t="s">
        <v>101</v>
      </c>
      <c r="B77" s="430" t="s">
        <v>122</v>
      </c>
      <c r="C77" s="430" t="s">
        <v>123</v>
      </c>
      <c r="D77" s="430" t="s">
        <v>124</v>
      </c>
      <c r="E77" s="430" t="s">
        <v>125</v>
      </c>
      <c r="F77" s="430" t="s">
        <v>126</v>
      </c>
      <c r="G77" s="430" t="s">
        <v>127</v>
      </c>
      <c r="H77" s="430" t="s">
        <v>1</v>
      </c>
      <c r="I77" s="193"/>
      <c r="J77" s="193"/>
      <c r="K77" s="193"/>
      <c r="L77" s="193"/>
    </row>
    <row r="78" spans="1:12" s="170" customFormat="1" ht="12" customHeight="1">
      <c r="A78" s="322" t="s">
        <v>108</v>
      </c>
      <c r="B78" s="431"/>
      <c r="C78" s="431"/>
      <c r="D78" s="431"/>
      <c r="E78" s="431"/>
      <c r="F78" s="431"/>
      <c r="G78" s="431"/>
      <c r="H78" s="431"/>
      <c r="I78" s="193"/>
      <c r="J78" s="193"/>
      <c r="K78" s="193"/>
      <c r="L78" s="193"/>
    </row>
    <row r="79" spans="1:12" s="72" customFormat="1" ht="9.75" customHeight="1">
      <c r="A79" s="71"/>
      <c r="B79" s="28"/>
      <c r="C79" s="28"/>
      <c r="D79" s="28"/>
      <c r="E79" s="28"/>
      <c r="F79" s="28"/>
      <c r="G79" s="28"/>
      <c r="H79" s="154"/>
      <c r="I79" s="193"/>
      <c r="J79" s="193"/>
      <c r="K79" s="193"/>
      <c r="L79" s="172"/>
    </row>
    <row r="80" spans="1:12" s="72" customFormat="1" ht="9" customHeight="1">
      <c r="A80" s="147" t="s">
        <v>57</v>
      </c>
      <c r="B80" s="141">
        <v>1936</v>
      </c>
      <c r="C80" s="141">
        <v>2048</v>
      </c>
      <c r="D80" s="141">
        <v>780</v>
      </c>
      <c r="E80" s="141">
        <v>5407</v>
      </c>
      <c r="F80" s="141">
        <v>2018</v>
      </c>
      <c r="G80" s="141">
        <v>1343</v>
      </c>
      <c r="H80" s="141">
        <v>19241</v>
      </c>
      <c r="I80" s="193"/>
      <c r="J80" s="193"/>
      <c r="K80" s="193"/>
      <c r="L80" s="172"/>
    </row>
    <row r="81" spans="1:12" s="72" customFormat="1" ht="9" customHeight="1">
      <c r="A81" s="147" t="s">
        <v>58</v>
      </c>
      <c r="B81" s="141">
        <v>0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93"/>
      <c r="J81" s="193"/>
      <c r="K81" s="193"/>
      <c r="L81" s="172"/>
    </row>
    <row r="82" spans="1:12" s="72" customFormat="1" ht="9" customHeight="1">
      <c r="A82" s="147" t="s">
        <v>59</v>
      </c>
      <c r="B82" s="141">
        <v>33731</v>
      </c>
      <c r="C82" s="141">
        <v>40084</v>
      </c>
      <c r="D82" s="141">
        <v>42494</v>
      </c>
      <c r="E82" s="141">
        <v>40514</v>
      </c>
      <c r="F82" s="141">
        <v>30587</v>
      </c>
      <c r="G82" s="141">
        <v>46919</v>
      </c>
      <c r="H82" s="141">
        <v>623013</v>
      </c>
      <c r="I82" s="193"/>
      <c r="J82" s="193"/>
      <c r="K82" s="193"/>
      <c r="L82" s="172"/>
    </row>
    <row r="83" spans="1:12" s="72" customFormat="1" ht="9" customHeight="1">
      <c r="A83" s="147" t="s">
        <v>60</v>
      </c>
      <c r="B83" s="141">
        <v>7277</v>
      </c>
      <c r="C83" s="141">
        <v>7563</v>
      </c>
      <c r="D83" s="141">
        <v>9329</v>
      </c>
      <c r="E83" s="141">
        <v>7690</v>
      </c>
      <c r="F83" s="141">
        <v>9340</v>
      </c>
      <c r="G83" s="141">
        <v>2564</v>
      </c>
      <c r="H83" s="141">
        <v>130253</v>
      </c>
      <c r="I83" s="193"/>
      <c r="J83" s="193"/>
      <c r="K83" s="193"/>
      <c r="L83" s="172"/>
    </row>
    <row r="84" spans="1:12" s="72" customFormat="1" ht="9" customHeight="1">
      <c r="A84" s="152" t="s">
        <v>61</v>
      </c>
      <c r="B84" s="143">
        <v>42944</v>
      </c>
      <c r="C84" s="143">
        <v>49695</v>
      </c>
      <c r="D84" s="143">
        <v>52603</v>
      </c>
      <c r="E84" s="143">
        <v>53611</v>
      </c>
      <c r="F84" s="143">
        <v>41945</v>
      </c>
      <c r="G84" s="143">
        <v>50826</v>
      </c>
      <c r="H84" s="143">
        <v>772507</v>
      </c>
      <c r="I84" s="193"/>
      <c r="J84" s="193"/>
      <c r="K84" s="193"/>
      <c r="L84" s="172"/>
    </row>
    <row r="85" spans="1:12" s="72" customFormat="1" ht="9" customHeight="1">
      <c r="A85" s="152"/>
      <c r="B85" s="143"/>
      <c r="C85" s="143"/>
      <c r="D85" s="143"/>
      <c r="E85" s="143"/>
      <c r="F85" s="143"/>
      <c r="G85" s="143"/>
      <c r="H85" s="143"/>
      <c r="I85" s="193"/>
      <c r="J85" s="193"/>
      <c r="K85" s="193"/>
      <c r="L85" s="172"/>
    </row>
    <row r="86" spans="1:12" s="72" customFormat="1" ht="9" customHeight="1">
      <c r="A86" s="147" t="s">
        <v>62</v>
      </c>
      <c r="B86" s="141">
        <v>2574</v>
      </c>
      <c r="C86" s="141">
        <v>4824</v>
      </c>
      <c r="D86" s="141">
        <v>3400</v>
      </c>
      <c r="E86" s="141">
        <v>3940</v>
      </c>
      <c r="F86" s="141">
        <v>3411</v>
      </c>
      <c r="G86" s="141">
        <v>2127</v>
      </c>
      <c r="H86" s="141">
        <v>66049</v>
      </c>
      <c r="I86" s="193"/>
      <c r="J86" s="193"/>
      <c r="K86" s="193"/>
      <c r="L86" s="172"/>
    </row>
    <row r="87" spans="1:12" s="72" customFormat="1" ht="9" customHeight="1">
      <c r="A87" s="147" t="s">
        <v>63</v>
      </c>
      <c r="B87" s="141">
        <v>1434</v>
      </c>
      <c r="C87" s="141">
        <v>2934</v>
      </c>
      <c r="D87" s="141">
        <v>2205</v>
      </c>
      <c r="E87" s="141">
        <v>1798</v>
      </c>
      <c r="F87" s="141">
        <v>1071</v>
      </c>
      <c r="G87" s="141">
        <v>345</v>
      </c>
      <c r="H87" s="141">
        <v>23510</v>
      </c>
      <c r="I87" s="193"/>
      <c r="J87" s="193"/>
      <c r="K87" s="193"/>
      <c r="L87" s="172"/>
    </row>
    <row r="88" spans="1:12" s="72" customFormat="1" ht="9" customHeight="1">
      <c r="A88" s="147" t="s">
        <v>64</v>
      </c>
      <c r="B88" s="141">
        <v>1166</v>
      </c>
      <c r="C88" s="141">
        <v>1703</v>
      </c>
      <c r="D88" s="141">
        <v>1777</v>
      </c>
      <c r="E88" s="141">
        <v>1108</v>
      </c>
      <c r="F88" s="141">
        <v>448</v>
      </c>
      <c r="G88" s="141">
        <v>218</v>
      </c>
      <c r="H88" s="141">
        <v>17481</v>
      </c>
      <c r="I88" s="193"/>
      <c r="J88" s="193"/>
      <c r="K88" s="193"/>
      <c r="L88" s="172"/>
    </row>
    <row r="89" spans="1:12" s="72" customFormat="1" ht="9" customHeight="1">
      <c r="A89" s="147" t="s">
        <v>65</v>
      </c>
      <c r="B89" s="141">
        <v>1209</v>
      </c>
      <c r="C89" s="144">
        <v>2585</v>
      </c>
      <c r="D89" s="144">
        <v>2731</v>
      </c>
      <c r="E89" s="144">
        <v>1560</v>
      </c>
      <c r="F89" s="141">
        <v>865</v>
      </c>
      <c r="G89" s="141">
        <v>839</v>
      </c>
      <c r="H89" s="141">
        <v>26999</v>
      </c>
      <c r="I89" s="193"/>
      <c r="J89" s="193"/>
      <c r="K89" s="193"/>
      <c r="L89" s="172"/>
    </row>
    <row r="90" spans="1:12" s="72" customFormat="1" ht="9" customHeight="1">
      <c r="A90" s="152" t="s">
        <v>66</v>
      </c>
      <c r="B90" s="143">
        <v>6383</v>
      </c>
      <c r="C90" s="143">
        <v>12046</v>
      </c>
      <c r="D90" s="143">
        <v>10113</v>
      </c>
      <c r="E90" s="143">
        <v>8406</v>
      </c>
      <c r="F90" s="143">
        <v>5795</v>
      </c>
      <c r="G90" s="143">
        <v>3529</v>
      </c>
      <c r="H90" s="143">
        <v>134039</v>
      </c>
      <c r="I90" s="193"/>
      <c r="J90" s="193"/>
      <c r="K90" s="193"/>
      <c r="L90" s="172"/>
    </row>
    <row r="91" spans="1:12" s="72" customFormat="1" ht="9" customHeight="1">
      <c r="A91" s="152"/>
      <c r="B91" s="143"/>
      <c r="C91" s="143"/>
      <c r="D91" s="143"/>
      <c r="E91" s="143"/>
      <c r="F91" s="143"/>
      <c r="G91" s="143"/>
      <c r="H91" s="143"/>
      <c r="I91" s="193"/>
      <c r="J91" s="193"/>
      <c r="K91" s="193"/>
      <c r="L91" s="172"/>
    </row>
    <row r="92" spans="1:12" s="72" customFormat="1" ht="9" customHeight="1">
      <c r="A92" s="147" t="s">
        <v>67</v>
      </c>
      <c r="B92" s="141">
        <v>3858</v>
      </c>
      <c r="C92" s="141">
        <v>6175</v>
      </c>
      <c r="D92" s="141">
        <v>3943</v>
      </c>
      <c r="E92" s="141">
        <v>3029</v>
      </c>
      <c r="F92" s="141">
        <v>1257</v>
      </c>
      <c r="G92" s="141">
        <v>1179</v>
      </c>
      <c r="H92" s="141">
        <v>53005</v>
      </c>
      <c r="I92" s="193"/>
      <c r="J92" s="193"/>
      <c r="K92" s="193"/>
      <c r="L92" s="172"/>
    </row>
    <row r="93" spans="1:12" s="72" customFormat="1" ht="9" customHeight="1">
      <c r="A93" s="147" t="s">
        <v>68</v>
      </c>
      <c r="B93" s="141">
        <v>2172</v>
      </c>
      <c r="C93" s="141">
        <v>5405</v>
      </c>
      <c r="D93" s="141">
        <v>2819</v>
      </c>
      <c r="E93" s="141">
        <v>3117</v>
      </c>
      <c r="F93" s="141">
        <v>2706</v>
      </c>
      <c r="G93" s="141">
        <v>776</v>
      </c>
      <c r="H93" s="141">
        <v>47072</v>
      </c>
      <c r="I93" s="193"/>
      <c r="J93" s="193"/>
      <c r="K93" s="193"/>
      <c r="L93" s="172"/>
    </row>
    <row r="94" spans="1:12" s="72" customFormat="1" ht="9" customHeight="1">
      <c r="A94" s="152" t="s">
        <v>69</v>
      </c>
      <c r="B94" s="143">
        <v>6030</v>
      </c>
      <c r="C94" s="143">
        <v>11580</v>
      </c>
      <c r="D94" s="143">
        <v>6762</v>
      </c>
      <c r="E94" s="143">
        <v>6146</v>
      </c>
      <c r="F94" s="143">
        <v>3963</v>
      </c>
      <c r="G94" s="143">
        <v>1955</v>
      </c>
      <c r="H94" s="143">
        <v>100077</v>
      </c>
      <c r="I94" s="193"/>
      <c r="J94" s="193"/>
      <c r="K94" s="193"/>
      <c r="L94" s="172"/>
    </row>
    <row r="95" spans="1:12" s="72" customFormat="1" ht="9" customHeight="1">
      <c r="A95" s="152"/>
      <c r="B95" s="143"/>
      <c r="C95" s="143"/>
      <c r="D95" s="143"/>
      <c r="E95" s="143"/>
      <c r="F95" s="143"/>
      <c r="G95" s="143"/>
      <c r="H95" s="143"/>
      <c r="I95" s="193"/>
      <c r="J95" s="193"/>
      <c r="K95" s="193"/>
      <c r="L95" s="172"/>
    </row>
    <row r="96" spans="1:12" s="72" customFormat="1" ht="9" customHeight="1">
      <c r="A96" s="147" t="s">
        <v>70</v>
      </c>
      <c r="B96" s="141">
        <v>3996</v>
      </c>
      <c r="C96" s="141">
        <v>6607</v>
      </c>
      <c r="D96" s="141">
        <v>3706</v>
      </c>
      <c r="E96" s="141">
        <v>1326</v>
      </c>
      <c r="F96" s="141">
        <v>967</v>
      </c>
      <c r="G96" s="141">
        <v>694</v>
      </c>
      <c r="H96" s="141">
        <v>35605</v>
      </c>
      <c r="I96" s="193"/>
      <c r="J96" s="193"/>
      <c r="K96" s="193"/>
      <c r="L96" s="172"/>
    </row>
    <row r="97" spans="1:12" s="72" customFormat="1" ht="9" customHeight="1">
      <c r="A97" s="147" t="s">
        <v>71</v>
      </c>
      <c r="B97" s="141">
        <v>893</v>
      </c>
      <c r="C97" s="141">
        <v>1881</v>
      </c>
      <c r="D97" s="141">
        <v>1419</v>
      </c>
      <c r="E97" s="141">
        <v>841</v>
      </c>
      <c r="F97" s="141">
        <v>341</v>
      </c>
      <c r="G97" s="141">
        <v>297</v>
      </c>
      <c r="H97" s="141">
        <v>11811</v>
      </c>
      <c r="I97" s="193"/>
      <c r="J97" s="193"/>
      <c r="K97" s="193"/>
      <c r="L97" s="172"/>
    </row>
    <row r="98" spans="1:12" s="72" customFormat="1" ht="9" customHeight="1">
      <c r="A98" s="147" t="s">
        <v>174</v>
      </c>
      <c r="B98" s="141">
        <v>14813</v>
      </c>
      <c r="C98" s="141">
        <v>28021</v>
      </c>
      <c r="D98" s="141">
        <v>15773</v>
      </c>
      <c r="E98" s="141">
        <v>9127</v>
      </c>
      <c r="F98" s="141">
        <v>6411</v>
      </c>
      <c r="G98" s="141">
        <v>3349</v>
      </c>
      <c r="H98" s="141">
        <v>174359</v>
      </c>
      <c r="I98" s="193"/>
      <c r="J98" s="193"/>
      <c r="K98" s="193"/>
      <c r="L98" s="172"/>
    </row>
    <row r="99" spans="1:12" s="72" customFormat="1" ht="9" customHeight="1">
      <c r="A99" s="147" t="s">
        <v>72</v>
      </c>
      <c r="B99" s="141">
        <v>2281</v>
      </c>
      <c r="C99" s="141">
        <v>3469</v>
      </c>
      <c r="D99" s="141">
        <v>2020</v>
      </c>
      <c r="E99" s="141">
        <v>1958</v>
      </c>
      <c r="F99" s="141">
        <v>1635</v>
      </c>
      <c r="G99" s="141">
        <v>1040</v>
      </c>
      <c r="H99" s="141">
        <v>22266</v>
      </c>
      <c r="I99" s="193"/>
      <c r="J99" s="193"/>
      <c r="K99" s="193"/>
      <c r="L99" s="172"/>
    </row>
    <row r="100" spans="1:12" s="72" customFormat="1" ht="9" customHeight="1">
      <c r="A100" s="152" t="s">
        <v>73</v>
      </c>
      <c r="B100" s="143">
        <v>21983</v>
      </c>
      <c r="C100" s="143">
        <v>39978</v>
      </c>
      <c r="D100" s="143">
        <v>22918</v>
      </c>
      <c r="E100" s="143">
        <v>13252</v>
      </c>
      <c r="F100" s="143">
        <v>9354</v>
      </c>
      <c r="G100" s="143">
        <v>5380</v>
      </c>
      <c r="H100" s="143">
        <v>244041</v>
      </c>
      <c r="I100" s="193"/>
      <c r="J100" s="193"/>
      <c r="K100" s="193"/>
      <c r="L100" s="172"/>
    </row>
    <row r="101" spans="1:12" s="72" customFormat="1" ht="9" customHeight="1">
      <c r="A101" s="152"/>
      <c r="B101" s="143"/>
      <c r="C101" s="143"/>
      <c r="D101" s="143"/>
      <c r="E101" s="143"/>
      <c r="F101" s="143"/>
      <c r="G101" s="143"/>
      <c r="H101" s="143"/>
      <c r="I101" s="193"/>
      <c r="J101" s="193"/>
      <c r="K101" s="193"/>
      <c r="L101" s="172"/>
    </row>
    <row r="102" spans="1:12" s="72" customFormat="1" ht="9" customHeight="1">
      <c r="A102" s="147" t="s">
        <v>74</v>
      </c>
      <c r="B102" s="141">
        <v>3573</v>
      </c>
      <c r="C102" s="141">
        <v>3799</v>
      </c>
      <c r="D102" s="141">
        <v>4608</v>
      </c>
      <c r="E102" s="141">
        <v>1740</v>
      </c>
      <c r="F102" s="141">
        <v>1516</v>
      </c>
      <c r="G102" s="141">
        <v>969</v>
      </c>
      <c r="H102" s="141">
        <v>34906</v>
      </c>
      <c r="I102" s="193"/>
      <c r="J102" s="193"/>
      <c r="K102" s="193"/>
      <c r="L102" s="172"/>
    </row>
    <row r="103" spans="1:12" s="72" customFormat="1" ht="9" customHeight="1">
      <c r="A103" s="147" t="s">
        <v>75</v>
      </c>
      <c r="B103" s="141">
        <v>31443</v>
      </c>
      <c r="C103" s="141">
        <v>46657</v>
      </c>
      <c r="D103" s="141">
        <v>31132</v>
      </c>
      <c r="E103" s="141">
        <v>6229</v>
      </c>
      <c r="F103" s="141">
        <v>3142</v>
      </c>
      <c r="G103" s="141">
        <v>2148</v>
      </c>
      <c r="H103" s="141">
        <v>185426</v>
      </c>
      <c r="I103" s="193"/>
      <c r="J103" s="193"/>
      <c r="K103" s="193"/>
      <c r="L103" s="172"/>
    </row>
    <row r="104" spans="1:12" s="72" customFormat="1" ht="9" customHeight="1">
      <c r="A104" s="152" t="s">
        <v>76</v>
      </c>
      <c r="B104" s="143">
        <v>35016</v>
      </c>
      <c r="C104" s="143">
        <v>50456</v>
      </c>
      <c r="D104" s="143">
        <v>35740</v>
      </c>
      <c r="E104" s="143">
        <v>7969</v>
      </c>
      <c r="F104" s="143">
        <v>4658</v>
      </c>
      <c r="G104" s="143">
        <v>3117</v>
      </c>
      <c r="H104" s="143">
        <v>220332</v>
      </c>
      <c r="I104" s="193"/>
      <c r="J104" s="193"/>
      <c r="K104" s="193"/>
      <c r="L104" s="172"/>
    </row>
    <row r="105" spans="1:12" s="72" customFormat="1" ht="9" customHeight="1">
      <c r="A105" s="152"/>
      <c r="B105" s="143"/>
      <c r="C105" s="143"/>
      <c r="D105" s="143"/>
      <c r="E105" s="143"/>
      <c r="F105" s="143"/>
      <c r="G105" s="143"/>
      <c r="H105" s="143"/>
      <c r="I105" s="193"/>
      <c r="J105" s="193"/>
      <c r="K105" s="193"/>
      <c r="L105" s="172"/>
    </row>
    <row r="106" spans="1:12" s="72" customFormat="1" ht="9" customHeight="1">
      <c r="A106" s="153" t="s">
        <v>77</v>
      </c>
      <c r="B106" s="143">
        <v>920653</v>
      </c>
      <c r="C106" s="143">
        <v>1037021</v>
      </c>
      <c r="D106" s="143">
        <v>953323</v>
      </c>
      <c r="E106" s="143">
        <v>780745</v>
      </c>
      <c r="F106" s="143">
        <v>561574</v>
      </c>
      <c r="G106" s="143">
        <v>447988</v>
      </c>
      <c r="H106" s="143">
        <v>10529849</v>
      </c>
      <c r="I106" s="193"/>
      <c r="J106" s="193"/>
      <c r="K106" s="193"/>
      <c r="L106" s="172"/>
    </row>
    <row r="107" spans="1:12" s="72" customFormat="1" ht="9" customHeight="1">
      <c r="A107" s="153" t="s">
        <v>197</v>
      </c>
      <c r="B107" s="143">
        <v>174642</v>
      </c>
      <c r="C107" s="143">
        <v>208151</v>
      </c>
      <c r="D107" s="143">
        <v>212757</v>
      </c>
      <c r="E107" s="143">
        <v>186148</v>
      </c>
      <c r="F107" s="143">
        <v>156327</v>
      </c>
      <c r="G107" s="143">
        <v>112175</v>
      </c>
      <c r="H107" s="143">
        <v>2514069</v>
      </c>
      <c r="I107" s="193"/>
      <c r="J107" s="193"/>
      <c r="K107" s="193"/>
      <c r="L107" s="172"/>
    </row>
    <row r="108" spans="1:12" s="72" customFormat="1" ht="9" customHeight="1">
      <c r="A108" s="153" t="s">
        <v>144</v>
      </c>
      <c r="B108" s="143">
        <v>621859</v>
      </c>
      <c r="C108" s="143">
        <v>639122</v>
      </c>
      <c r="D108" s="143">
        <v>599670</v>
      </c>
      <c r="E108" s="143">
        <v>494502</v>
      </c>
      <c r="F108" s="143">
        <v>332396</v>
      </c>
      <c r="G108" s="143">
        <v>265445</v>
      </c>
      <c r="H108" s="143">
        <v>6393726</v>
      </c>
      <c r="I108" s="193"/>
      <c r="J108" s="193"/>
      <c r="K108" s="193"/>
      <c r="L108" s="172"/>
    </row>
    <row r="109" spans="1:12" s="72" customFormat="1" ht="9" customHeight="1">
      <c r="A109" s="153" t="s">
        <v>198</v>
      </c>
      <c r="B109" s="143">
        <v>124152</v>
      </c>
      <c r="C109" s="143">
        <v>189748</v>
      </c>
      <c r="D109" s="143">
        <v>140896</v>
      </c>
      <c r="E109" s="143">
        <v>100095</v>
      </c>
      <c r="F109" s="143">
        <v>72851</v>
      </c>
      <c r="G109" s="143">
        <v>70368</v>
      </c>
      <c r="H109" s="143">
        <v>1622054</v>
      </c>
      <c r="I109" s="193"/>
      <c r="J109" s="193"/>
      <c r="K109" s="193"/>
      <c r="L109" s="172"/>
    </row>
    <row r="110" spans="1:12" s="170" customFormat="1" ht="9" customHeight="1">
      <c r="A110" s="79"/>
      <c r="B110" s="169"/>
      <c r="C110" s="169"/>
      <c r="D110" s="169"/>
      <c r="E110" s="169"/>
      <c r="F110" s="169"/>
      <c r="G110" s="169"/>
      <c r="H110" s="169"/>
      <c r="L110" s="171"/>
    </row>
    <row r="111" spans="1:12" s="72" customFormat="1" ht="9" customHeight="1">
      <c r="A111" s="75"/>
      <c r="I111" s="170"/>
      <c r="J111" s="170"/>
      <c r="K111" s="170"/>
      <c r="L111" s="171"/>
    </row>
    <row r="112" spans="1:12" s="72" customFormat="1" ht="9" customHeight="1">
      <c r="A112" s="364" t="s">
        <v>217</v>
      </c>
      <c r="I112" s="170"/>
      <c r="J112" s="170"/>
      <c r="K112" s="170"/>
      <c r="L112" s="171"/>
    </row>
    <row r="113" spans="1:12" s="72" customFormat="1" ht="12.75">
      <c r="A113" s="75"/>
      <c r="I113" s="170"/>
      <c r="J113" s="170"/>
      <c r="K113" s="170"/>
      <c r="L113" s="171"/>
    </row>
    <row r="114" spans="1:12" s="72" customFormat="1" ht="12.75">
      <c r="A114" s="75"/>
      <c r="I114" s="170"/>
      <c r="J114" s="170"/>
      <c r="K114" s="170"/>
      <c r="L114" s="171"/>
    </row>
    <row r="115" spans="1:12" s="72" customFormat="1" ht="12.75">
      <c r="A115" s="75"/>
      <c r="I115" s="170"/>
      <c r="J115" s="170"/>
      <c r="K115" s="170"/>
      <c r="L115" s="171"/>
    </row>
    <row r="116" spans="1:12" s="72" customFormat="1" ht="12.75">
      <c r="A116" s="75"/>
      <c r="I116" s="170"/>
      <c r="J116" s="170"/>
      <c r="K116" s="170"/>
      <c r="L116" s="171"/>
    </row>
    <row r="117" spans="1:12" s="72" customFormat="1" ht="12.75">
      <c r="A117" s="75"/>
      <c r="I117" s="170"/>
      <c r="J117" s="170"/>
      <c r="K117" s="170"/>
      <c r="L117" s="171"/>
    </row>
    <row r="118" spans="1:12" s="72" customFormat="1" ht="12.75">
      <c r="A118" s="75"/>
      <c r="I118" s="170"/>
      <c r="J118" s="170"/>
      <c r="K118" s="170"/>
      <c r="L118" s="171"/>
    </row>
    <row r="119" spans="1:12" s="72" customFormat="1" ht="12.75">
      <c r="A119" s="75"/>
      <c r="I119" s="170"/>
      <c r="J119" s="170"/>
      <c r="K119" s="170"/>
      <c r="L119" s="171"/>
    </row>
    <row r="120" spans="1:12" s="72" customFormat="1" ht="12.75">
      <c r="A120" s="75"/>
      <c r="I120" s="170"/>
      <c r="J120" s="170"/>
      <c r="K120" s="170"/>
      <c r="L120" s="171"/>
    </row>
    <row r="121" spans="1:12" s="72" customFormat="1" ht="12.75">
      <c r="A121" s="75"/>
      <c r="I121" s="170"/>
      <c r="J121" s="170"/>
      <c r="K121" s="170"/>
      <c r="L121" s="171"/>
    </row>
    <row r="122" spans="1:12" s="72" customFormat="1" ht="12.75">
      <c r="A122" s="75"/>
      <c r="I122" s="170"/>
      <c r="J122" s="170"/>
      <c r="K122" s="170"/>
      <c r="L122" s="171"/>
    </row>
    <row r="123" spans="1:12" s="72" customFormat="1" ht="12.75">
      <c r="A123" s="75"/>
      <c r="I123" s="170"/>
      <c r="J123" s="170"/>
      <c r="K123" s="170"/>
      <c r="L123" s="171"/>
    </row>
    <row r="124" spans="1:12" s="72" customFormat="1" ht="12.75">
      <c r="A124" s="75"/>
      <c r="I124" s="170"/>
      <c r="J124" s="170"/>
      <c r="K124" s="170"/>
      <c r="L124" s="171"/>
    </row>
    <row r="125" spans="1:12" s="72" customFormat="1" ht="12.75">
      <c r="A125" s="75"/>
      <c r="I125" s="170"/>
      <c r="J125" s="170"/>
      <c r="K125" s="170"/>
      <c r="L125" s="171"/>
    </row>
    <row r="126" spans="1:12" s="72" customFormat="1" ht="12.75">
      <c r="A126" s="75"/>
      <c r="I126" s="170"/>
      <c r="J126" s="170"/>
      <c r="K126" s="170"/>
      <c r="L126" s="171"/>
    </row>
    <row r="127" spans="1:12" s="72" customFormat="1" ht="12.75">
      <c r="A127" s="75"/>
      <c r="I127" s="170"/>
      <c r="J127" s="170"/>
      <c r="K127" s="170"/>
      <c r="L127" s="171"/>
    </row>
    <row r="128" spans="1:12" s="72" customFormat="1" ht="12.75">
      <c r="A128" s="75"/>
      <c r="I128" s="170"/>
      <c r="J128" s="170"/>
      <c r="K128" s="170"/>
      <c r="L128" s="171"/>
    </row>
    <row r="129" spans="1:12" s="72" customFormat="1" ht="12.75">
      <c r="A129" s="75"/>
      <c r="I129" s="170"/>
      <c r="J129" s="170"/>
      <c r="K129" s="170"/>
      <c r="L129" s="171"/>
    </row>
    <row r="130" spans="1:12" s="72" customFormat="1" ht="12.75">
      <c r="A130" s="75"/>
      <c r="I130" s="170"/>
      <c r="J130" s="170"/>
      <c r="K130" s="170"/>
      <c r="L130" s="171"/>
    </row>
    <row r="131" spans="1:12" s="72" customFormat="1" ht="12.75">
      <c r="A131" s="75"/>
      <c r="I131" s="170"/>
      <c r="J131" s="170"/>
      <c r="K131" s="170"/>
      <c r="L131" s="171"/>
    </row>
    <row r="132" spans="1:12" s="72" customFormat="1" ht="12.75">
      <c r="A132" s="75"/>
      <c r="I132" s="170"/>
      <c r="J132" s="170"/>
      <c r="K132" s="170"/>
      <c r="L132" s="171"/>
    </row>
    <row r="133" spans="1:12" s="72" customFormat="1" ht="12.75">
      <c r="A133" s="75"/>
      <c r="I133" s="170"/>
      <c r="J133" s="170"/>
      <c r="K133" s="170"/>
      <c r="L133" s="171"/>
    </row>
    <row r="134" spans="1:12" s="72" customFormat="1" ht="12.75">
      <c r="A134" s="75"/>
      <c r="I134" s="170"/>
      <c r="J134" s="170"/>
      <c r="K134" s="170"/>
      <c r="L134" s="171"/>
    </row>
    <row r="135" spans="1:12" s="72" customFormat="1" ht="12.75">
      <c r="A135" s="75"/>
      <c r="I135" s="170"/>
      <c r="J135" s="170"/>
      <c r="K135" s="170"/>
      <c r="L135" s="171"/>
    </row>
    <row r="136" spans="1:12" s="72" customFormat="1" ht="12.75">
      <c r="A136" s="75"/>
      <c r="I136" s="170"/>
      <c r="J136" s="170"/>
      <c r="K136" s="170"/>
      <c r="L136" s="171"/>
    </row>
    <row r="137" spans="1:12" s="72" customFormat="1" ht="12.75">
      <c r="A137" s="75"/>
      <c r="I137" s="170"/>
      <c r="J137" s="170"/>
      <c r="K137" s="170"/>
      <c r="L137" s="171"/>
    </row>
    <row r="138" spans="1:12" s="72" customFormat="1" ht="12.75">
      <c r="A138" s="75"/>
      <c r="I138" s="170"/>
      <c r="J138" s="170"/>
      <c r="K138" s="170"/>
      <c r="L138" s="171"/>
    </row>
    <row r="139" spans="1:12" s="72" customFormat="1" ht="12.75">
      <c r="A139" s="75"/>
      <c r="I139" s="170"/>
      <c r="J139" s="170"/>
      <c r="K139" s="170"/>
      <c r="L139" s="171"/>
    </row>
    <row r="140" spans="1:12" s="72" customFormat="1" ht="12.75">
      <c r="A140" s="75"/>
      <c r="I140" s="170"/>
      <c r="J140" s="170"/>
      <c r="K140" s="170"/>
      <c r="L140" s="171"/>
    </row>
    <row r="141" spans="1:12" s="72" customFormat="1" ht="12.75">
      <c r="A141" s="75"/>
      <c r="I141" s="170"/>
      <c r="J141" s="170"/>
      <c r="K141" s="170"/>
      <c r="L141" s="171"/>
    </row>
    <row r="142" spans="1:12" s="72" customFormat="1" ht="12.75">
      <c r="A142" s="75"/>
      <c r="I142" s="170"/>
      <c r="J142" s="170"/>
      <c r="K142" s="170"/>
      <c r="L142" s="171"/>
    </row>
    <row r="143" spans="1:12" s="72" customFormat="1" ht="12.75">
      <c r="A143" s="75"/>
      <c r="I143" s="170"/>
      <c r="J143" s="170"/>
      <c r="K143" s="170"/>
      <c r="L143" s="171"/>
    </row>
    <row r="144" spans="1:12" s="72" customFormat="1" ht="12.75">
      <c r="A144" s="75"/>
      <c r="I144" s="170"/>
      <c r="J144" s="170"/>
      <c r="K144" s="170"/>
      <c r="L144" s="171"/>
    </row>
    <row r="145" spans="1:12" s="72" customFormat="1" ht="12.75">
      <c r="A145" s="75"/>
      <c r="I145" s="170"/>
      <c r="J145" s="170"/>
      <c r="K145" s="170"/>
      <c r="L145" s="171"/>
    </row>
    <row r="146" spans="1:12" s="72" customFormat="1" ht="12.75">
      <c r="A146" s="75"/>
      <c r="I146" s="170"/>
      <c r="J146" s="170"/>
      <c r="K146" s="170"/>
      <c r="L146" s="171"/>
    </row>
    <row r="147" spans="1:12" s="72" customFormat="1" ht="12.75">
      <c r="A147" s="75"/>
      <c r="I147" s="170"/>
      <c r="J147" s="170"/>
      <c r="K147" s="170"/>
      <c r="L147" s="171"/>
    </row>
    <row r="148" spans="1:12" s="72" customFormat="1" ht="12.75">
      <c r="A148" s="75"/>
      <c r="I148" s="170"/>
      <c r="J148" s="170"/>
      <c r="K148" s="170"/>
      <c r="L148" s="171"/>
    </row>
    <row r="149" spans="1:12" s="72" customFormat="1" ht="12.75">
      <c r="A149" s="75"/>
      <c r="I149" s="170"/>
      <c r="J149" s="170"/>
      <c r="K149" s="170"/>
      <c r="L149" s="171"/>
    </row>
    <row r="150" spans="1:12" s="72" customFormat="1" ht="12.75">
      <c r="A150" s="75"/>
      <c r="I150" s="170"/>
      <c r="J150" s="170"/>
      <c r="K150" s="170"/>
      <c r="L150" s="171"/>
    </row>
    <row r="151" spans="1:12" s="72" customFormat="1" ht="12.75">
      <c r="A151" s="75"/>
      <c r="I151" s="170"/>
      <c r="J151" s="170"/>
      <c r="K151" s="170"/>
      <c r="L151" s="171"/>
    </row>
    <row r="152" spans="1:12" s="72" customFormat="1" ht="12.75">
      <c r="A152" s="75"/>
      <c r="I152" s="170"/>
      <c r="J152" s="170"/>
      <c r="K152" s="170"/>
      <c r="L152" s="171"/>
    </row>
    <row r="153" spans="1:12" s="72" customFormat="1" ht="12.75">
      <c r="A153" s="75"/>
      <c r="I153" s="170"/>
      <c r="J153" s="170"/>
      <c r="K153" s="170"/>
      <c r="L153" s="171"/>
    </row>
    <row r="154" spans="1:12" s="72" customFormat="1" ht="12.75">
      <c r="A154" s="75"/>
      <c r="I154" s="170"/>
      <c r="J154" s="170"/>
      <c r="K154" s="170"/>
      <c r="L154" s="171"/>
    </row>
    <row r="155" spans="1:12" s="72" customFormat="1" ht="12.75">
      <c r="A155" s="75"/>
      <c r="I155" s="170"/>
      <c r="J155" s="170"/>
      <c r="K155" s="170"/>
      <c r="L155" s="171"/>
    </row>
    <row r="156" spans="1:12" s="72" customFormat="1" ht="12.75">
      <c r="A156" s="75"/>
      <c r="I156" s="170"/>
      <c r="J156" s="170"/>
      <c r="K156" s="170"/>
      <c r="L156" s="171"/>
    </row>
    <row r="157" spans="1:12" s="72" customFormat="1" ht="12.75">
      <c r="A157" s="75"/>
      <c r="I157" s="170"/>
      <c r="J157" s="170"/>
      <c r="K157" s="170"/>
      <c r="L157" s="171"/>
    </row>
    <row r="158" spans="1:12" s="72" customFormat="1" ht="12.75">
      <c r="A158" s="75"/>
      <c r="I158" s="170"/>
      <c r="J158" s="170"/>
      <c r="K158" s="170"/>
      <c r="L158" s="171"/>
    </row>
    <row r="159" spans="1:12" s="72" customFormat="1" ht="12.75">
      <c r="A159" s="75"/>
      <c r="I159" s="170"/>
      <c r="J159" s="170"/>
      <c r="K159" s="170"/>
      <c r="L159" s="171"/>
    </row>
    <row r="160" spans="1:12" s="72" customFormat="1" ht="12.75">
      <c r="A160" s="75"/>
      <c r="I160" s="170"/>
      <c r="J160" s="170"/>
      <c r="K160" s="170"/>
      <c r="L160" s="171"/>
    </row>
  </sheetData>
  <mergeCells count="14">
    <mergeCell ref="B3:B4"/>
    <mergeCell ref="C3:C4"/>
    <mergeCell ref="D3:D4"/>
    <mergeCell ref="E3:E4"/>
    <mergeCell ref="F3:F4"/>
    <mergeCell ref="G3:G4"/>
    <mergeCell ref="H3:H4"/>
    <mergeCell ref="B77:B78"/>
    <mergeCell ref="C77:C78"/>
    <mergeCell ref="D77:D78"/>
    <mergeCell ref="E77:E78"/>
    <mergeCell ref="F77:F78"/>
    <mergeCell ref="G77:G78"/>
    <mergeCell ref="H77:H78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&amp;C29</oddFooter>
  </headerFooter>
  <rowBreaks count="1" manualBreakCount="1">
    <brk id="74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31"/>
  <sheetViews>
    <sheetView showGridLines="0" view="pageBreakPreview" zoomScaleSheetLayoutView="100" workbookViewId="0" topLeftCell="A1">
      <selection activeCell="J81" sqref="J81"/>
    </sheetView>
  </sheetViews>
  <sheetFormatPr defaultColWidth="9.140625" defaultRowHeight="12.75"/>
  <cols>
    <col min="1" max="1" width="20.8515625" style="55" customWidth="1"/>
    <col min="2" max="7" width="7.8515625" style="55" customWidth="1"/>
    <col min="8" max="8" width="8.57421875" style="55" customWidth="1"/>
    <col min="9" max="9" width="8.7109375" style="55" customWidth="1"/>
    <col min="10" max="10" width="11.57421875" style="55" customWidth="1"/>
    <col min="11" max="13" width="9.140625" style="55" customWidth="1"/>
    <col min="14" max="14" width="10.421875" style="55" customWidth="1"/>
    <col min="15" max="16384" width="9.140625" style="55" customWidth="1"/>
  </cols>
  <sheetData>
    <row r="1" spans="1:12" ht="12" customHeight="1">
      <c r="A1" s="376" t="s">
        <v>158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1.25" customHeight="1">
      <c r="A2" s="66"/>
    </row>
    <row r="3" ht="8.25" customHeight="1">
      <c r="A3" s="66"/>
    </row>
    <row r="4" spans="1:8" ht="12" customHeight="1">
      <c r="A4" s="344" t="s">
        <v>101</v>
      </c>
      <c r="B4" s="332"/>
      <c r="C4" s="428" t="s">
        <v>102</v>
      </c>
      <c r="D4" s="428" t="s">
        <v>103</v>
      </c>
      <c r="E4" s="428" t="s">
        <v>104</v>
      </c>
      <c r="F4" s="428" t="s">
        <v>105</v>
      </c>
      <c r="G4" s="428" t="s">
        <v>106</v>
      </c>
      <c r="H4" s="428" t="s">
        <v>107</v>
      </c>
    </row>
    <row r="5" spans="1:14" ht="12" customHeight="1">
      <c r="A5" s="345" t="s">
        <v>108</v>
      </c>
      <c r="B5" s="201"/>
      <c r="C5" s="429"/>
      <c r="D5" s="429"/>
      <c r="E5" s="429"/>
      <c r="F5" s="429"/>
      <c r="G5" s="429"/>
      <c r="H5" s="429"/>
      <c r="I5" s="343"/>
      <c r="J5" s="343"/>
      <c r="K5" s="343"/>
      <c r="L5" s="343"/>
      <c r="M5" s="343"/>
      <c r="N5" s="343"/>
    </row>
    <row r="6" spans="1:14" ht="9" customHeight="1">
      <c r="A6" s="346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16" ht="9" customHeight="1">
      <c r="A7" s="63" t="s">
        <v>85</v>
      </c>
      <c r="C7" s="141">
        <v>55</v>
      </c>
      <c r="D7" s="141">
        <v>249</v>
      </c>
      <c r="E7" s="141">
        <v>413</v>
      </c>
      <c r="F7" s="141">
        <v>978</v>
      </c>
      <c r="G7" s="141">
        <v>1298</v>
      </c>
      <c r="H7" s="141">
        <v>468</v>
      </c>
      <c r="P7" s="347"/>
    </row>
    <row r="8" spans="1:16" ht="9" customHeight="1">
      <c r="A8" s="63" t="s">
        <v>86</v>
      </c>
      <c r="C8" s="141">
        <v>85</v>
      </c>
      <c r="D8" s="141">
        <v>230</v>
      </c>
      <c r="E8" s="141">
        <v>580</v>
      </c>
      <c r="F8" s="141">
        <v>1550</v>
      </c>
      <c r="G8" s="141">
        <v>1980</v>
      </c>
      <c r="H8" s="141">
        <v>1870</v>
      </c>
      <c r="P8" s="347"/>
    </row>
    <row r="9" spans="1:16" ht="9" customHeight="1">
      <c r="A9" s="63" t="s">
        <v>87</v>
      </c>
      <c r="C9" s="141">
        <v>1187</v>
      </c>
      <c r="D9" s="141">
        <v>2265</v>
      </c>
      <c r="E9" s="141">
        <v>10863</v>
      </c>
      <c r="F9" s="141">
        <v>26600</v>
      </c>
      <c r="G9" s="141">
        <v>17299</v>
      </c>
      <c r="H9" s="141">
        <v>10759</v>
      </c>
      <c r="P9" s="347"/>
    </row>
    <row r="10" spans="1:16" s="59" customFormat="1" ht="9" customHeight="1">
      <c r="A10" s="63" t="s">
        <v>81</v>
      </c>
      <c r="C10" s="141">
        <v>4963</v>
      </c>
      <c r="D10" s="141">
        <v>7722</v>
      </c>
      <c r="E10" s="141">
        <v>15584</v>
      </c>
      <c r="F10" s="141">
        <v>15703</v>
      </c>
      <c r="G10" s="141">
        <v>18078</v>
      </c>
      <c r="H10" s="141">
        <v>11111</v>
      </c>
      <c r="O10" s="55"/>
      <c r="P10" s="347"/>
    </row>
    <row r="11" spans="1:16" ht="9" customHeight="1">
      <c r="A11" s="85" t="s">
        <v>80</v>
      </c>
      <c r="B11" s="59"/>
      <c r="C11" s="143">
        <v>6290</v>
      </c>
      <c r="D11" s="143">
        <v>10466</v>
      </c>
      <c r="E11" s="143">
        <v>27440</v>
      </c>
      <c r="F11" s="143">
        <v>44831</v>
      </c>
      <c r="G11" s="143">
        <v>38655</v>
      </c>
      <c r="H11" s="143">
        <v>24208</v>
      </c>
      <c r="P11" s="347"/>
    </row>
    <row r="12" spans="1:16" ht="9" customHeight="1">
      <c r="A12" s="85"/>
      <c r="B12" s="59"/>
      <c r="C12" s="143"/>
      <c r="D12" s="143"/>
      <c r="E12" s="143"/>
      <c r="F12" s="143"/>
      <c r="G12" s="143"/>
      <c r="H12" s="143"/>
      <c r="P12" s="347"/>
    </row>
    <row r="13" spans="1:16" ht="9" customHeight="1">
      <c r="A13" s="63" t="s">
        <v>4</v>
      </c>
      <c r="C13" s="141">
        <v>3349</v>
      </c>
      <c r="D13" s="141">
        <v>8547</v>
      </c>
      <c r="E13" s="141">
        <v>21550</v>
      </c>
      <c r="F13" s="141">
        <v>69976</v>
      </c>
      <c r="G13" s="141">
        <v>68704</v>
      </c>
      <c r="H13" s="141">
        <v>44350</v>
      </c>
      <c r="P13" s="347"/>
    </row>
    <row r="14" spans="1:16" ht="9" customHeight="1">
      <c r="A14" s="63" t="s">
        <v>184</v>
      </c>
      <c r="C14" s="141">
        <v>0</v>
      </c>
      <c r="D14" s="141">
        <v>0</v>
      </c>
      <c r="E14" s="141">
        <v>0</v>
      </c>
      <c r="F14" s="141">
        <v>0</v>
      </c>
      <c r="G14" s="141">
        <v>400</v>
      </c>
      <c r="H14" s="141">
        <v>646</v>
      </c>
      <c r="P14" s="347"/>
    </row>
    <row r="15" spans="1:16" ht="9" customHeight="1">
      <c r="A15" s="63" t="s">
        <v>6</v>
      </c>
      <c r="C15" s="141">
        <v>85</v>
      </c>
      <c r="D15" s="141">
        <v>194</v>
      </c>
      <c r="E15" s="141">
        <v>156</v>
      </c>
      <c r="F15" s="141">
        <v>187</v>
      </c>
      <c r="G15" s="141">
        <v>0</v>
      </c>
      <c r="H15" s="141">
        <v>68</v>
      </c>
      <c r="P15" s="347"/>
    </row>
    <row r="16" spans="1:16" ht="9" customHeight="1">
      <c r="A16" s="63" t="s">
        <v>88</v>
      </c>
      <c r="C16" s="141">
        <v>69</v>
      </c>
      <c r="D16" s="141">
        <v>268</v>
      </c>
      <c r="E16" s="141">
        <v>755</v>
      </c>
      <c r="F16" s="141">
        <v>242</v>
      </c>
      <c r="G16" s="141">
        <v>404</v>
      </c>
      <c r="H16" s="141">
        <v>432</v>
      </c>
      <c r="P16" s="347"/>
    </row>
    <row r="17" spans="1:16" ht="9" customHeight="1">
      <c r="A17" s="63" t="s">
        <v>89</v>
      </c>
      <c r="C17" s="141">
        <v>71</v>
      </c>
      <c r="D17" s="141">
        <v>771</v>
      </c>
      <c r="E17" s="141">
        <v>1501</v>
      </c>
      <c r="F17" s="141">
        <v>1880</v>
      </c>
      <c r="G17" s="141">
        <v>1804</v>
      </c>
      <c r="H17" s="141">
        <v>1507</v>
      </c>
      <c r="P17" s="347"/>
    </row>
    <row r="18" spans="1:16" s="59" customFormat="1" ht="9" customHeight="1">
      <c r="A18" s="85" t="s">
        <v>7</v>
      </c>
      <c r="C18" s="143">
        <v>3574</v>
      </c>
      <c r="D18" s="143">
        <v>9780</v>
      </c>
      <c r="E18" s="143">
        <v>23962</v>
      </c>
      <c r="F18" s="143">
        <v>72285</v>
      </c>
      <c r="G18" s="143">
        <v>71312</v>
      </c>
      <c r="H18" s="143">
        <v>47003</v>
      </c>
      <c r="O18" s="55"/>
      <c r="P18" s="347"/>
    </row>
    <row r="19" spans="1:16" s="59" customFormat="1" ht="9" customHeight="1">
      <c r="A19" s="85"/>
      <c r="C19" s="143"/>
      <c r="D19" s="143"/>
      <c r="E19" s="143"/>
      <c r="F19" s="143"/>
      <c r="G19" s="143"/>
      <c r="H19" s="143"/>
      <c r="O19" s="55"/>
      <c r="P19" s="347"/>
    </row>
    <row r="20" spans="1:16" ht="9" customHeight="1">
      <c r="A20" s="63" t="s">
        <v>173</v>
      </c>
      <c r="C20" s="141" t="s">
        <v>82</v>
      </c>
      <c r="D20" s="141">
        <v>1</v>
      </c>
      <c r="E20" s="141">
        <v>0</v>
      </c>
      <c r="F20" s="141">
        <v>25</v>
      </c>
      <c r="G20" s="141">
        <v>26</v>
      </c>
      <c r="H20" s="141">
        <v>55</v>
      </c>
      <c r="P20" s="347"/>
    </row>
    <row r="21" spans="1:16" ht="9" customHeight="1">
      <c r="A21" s="85" t="s">
        <v>90</v>
      </c>
      <c r="B21" s="59"/>
      <c r="C21" s="143">
        <v>0</v>
      </c>
      <c r="D21" s="143">
        <v>1</v>
      </c>
      <c r="E21" s="143">
        <v>0</v>
      </c>
      <c r="F21" s="143">
        <v>25</v>
      </c>
      <c r="G21" s="143">
        <v>26</v>
      </c>
      <c r="H21" s="143">
        <v>55</v>
      </c>
      <c r="P21" s="347"/>
    </row>
    <row r="22" spans="1:16" ht="9" customHeight="1">
      <c r="A22" s="85"/>
      <c r="B22" s="59"/>
      <c r="C22" s="143"/>
      <c r="D22" s="143"/>
      <c r="E22" s="143"/>
      <c r="F22" s="143"/>
      <c r="G22" s="143"/>
      <c r="H22" s="143"/>
      <c r="P22" s="347"/>
    </row>
    <row r="23" spans="1:16" ht="9" customHeight="1">
      <c r="A23" s="174" t="s">
        <v>91</v>
      </c>
      <c r="B23" s="86"/>
      <c r="C23" s="141">
        <v>80</v>
      </c>
      <c r="D23" s="141">
        <v>348</v>
      </c>
      <c r="E23" s="141">
        <v>601</v>
      </c>
      <c r="F23" s="141">
        <v>1126</v>
      </c>
      <c r="G23" s="141">
        <v>1131</v>
      </c>
      <c r="H23" s="141">
        <v>731</v>
      </c>
      <c r="P23" s="347"/>
    </row>
    <row r="24" spans="1:16" s="59" customFormat="1" ht="9" customHeight="1">
      <c r="A24" s="63" t="s">
        <v>12</v>
      </c>
      <c r="B24" s="55"/>
      <c r="C24" s="141">
        <v>2220</v>
      </c>
      <c r="D24" s="141">
        <v>5543</v>
      </c>
      <c r="E24" s="141">
        <v>14279</v>
      </c>
      <c r="F24" s="141">
        <v>37678</v>
      </c>
      <c r="G24" s="141">
        <v>31620</v>
      </c>
      <c r="H24" s="141">
        <v>20568</v>
      </c>
      <c r="O24" s="55"/>
      <c r="P24" s="347"/>
    </row>
    <row r="25" spans="1:16" ht="9" customHeight="1">
      <c r="A25" s="63" t="s">
        <v>92</v>
      </c>
      <c r="C25" s="141">
        <v>10</v>
      </c>
      <c r="D25" s="141">
        <v>15</v>
      </c>
      <c r="E25" s="141">
        <v>24</v>
      </c>
      <c r="F25" s="141">
        <v>102</v>
      </c>
      <c r="G25" s="141">
        <v>11</v>
      </c>
      <c r="H25" s="141">
        <v>215</v>
      </c>
      <c r="P25" s="347"/>
    </row>
    <row r="26" spans="1:16" ht="9" customHeight="1">
      <c r="A26" s="85" t="s">
        <v>13</v>
      </c>
      <c r="B26" s="59"/>
      <c r="C26" s="143">
        <v>2310</v>
      </c>
      <c r="D26" s="143">
        <v>5906</v>
      </c>
      <c r="E26" s="143">
        <v>14904</v>
      </c>
      <c r="F26" s="143">
        <v>38906</v>
      </c>
      <c r="G26" s="143">
        <v>32762</v>
      </c>
      <c r="H26" s="143">
        <v>21514</v>
      </c>
      <c r="P26" s="347"/>
    </row>
    <row r="27" spans="1:16" ht="9" customHeight="1">
      <c r="A27" s="85"/>
      <c r="B27" s="59"/>
      <c r="C27" s="143"/>
      <c r="D27" s="143"/>
      <c r="E27" s="143"/>
      <c r="F27" s="143"/>
      <c r="G27" s="143"/>
      <c r="H27" s="143"/>
      <c r="P27" s="347"/>
    </row>
    <row r="28" spans="1:16" s="59" customFormat="1" ht="9" customHeight="1">
      <c r="A28" s="63" t="s">
        <v>8</v>
      </c>
      <c r="B28" s="55"/>
      <c r="C28" s="141">
        <v>66124</v>
      </c>
      <c r="D28" s="141">
        <v>71285</v>
      </c>
      <c r="E28" s="141">
        <v>118140</v>
      </c>
      <c r="F28" s="141">
        <v>211535</v>
      </c>
      <c r="G28" s="141">
        <v>206680</v>
      </c>
      <c r="H28" s="141">
        <v>190421</v>
      </c>
      <c r="O28" s="55"/>
      <c r="P28" s="347"/>
    </row>
    <row r="29" spans="1:16" ht="9" customHeight="1">
      <c r="A29" s="85" t="s">
        <v>78</v>
      </c>
      <c r="B29" s="59"/>
      <c r="C29" s="143">
        <v>66124</v>
      </c>
      <c r="D29" s="143">
        <v>71285</v>
      </c>
      <c r="E29" s="143">
        <v>118140</v>
      </c>
      <c r="F29" s="143">
        <v>211535</v>
      </c>
      <c r="G29" s="143">
        <v>206680</v>
      </c>
      <c r="H29" s="143">
        <v>190421</v>
      </c>
      <c r="P29" s="347"/>
    </row>
    <row r="30" spans="1:16" ht="9" customHeight="1">
      <c r="A30" s="85"/>
      <c r="B30" s="59"/>
      <c r="C30" s="143"/>
      <c r="D30" s="143"/>
      <c r="E30" s="143"/>
      <c r="F30" s="143"/>
      <c r="G30" s="143"/>
      <c r="H30" s="143"/>
      <c r="P30" s="347"/>
    </row>
    <row r="31" spans="1:16" ht="9" customHeight="1">
      <c r="A31" s="63" t="s">
        <v>14</v>
      </c>
      <c r="C31" s="141">
        <v>726</v>
      </c>
      <c r="D31" s="141">
        <v>1716</v>
      </c>
      <c r="E31" s="141">
        <v>4627</v>
      </c>
      <c r="F31" s="141">
        <v>2816</v>
      </c>
      <c r="G31" s="141">
        <v>2815</v>
      </c>
      <c r="H31" s="141">
        <v>1799</v>
      </c>
      <c r="P31" s="347"/>
    </row>
    <row r="32" spans="1:16" ht="9" customHeight="1">
      <c r="A32" s="63" t="s">
        <v>16</v>
      </c>
      <c r="C32" s="141">
        <v>54</v>
      </c>
      <c r="D32" s="141">
        <v>292</v>
      </c>
      <c r="E32" s="141">
        <v>182</v>
      </c>
      <c r="F32" s="141">
        <v>571</v>
      </c>
      <c r="G32" s="141">
        <v>309</v>
      </c>
      <c r="H32" s="141">
        <v>412</v>
      </c>
      <c r="P32" s="347"/>
    </row>
    <row r="33" spans="1:16" s="59" customFormat="1" ht="9" customHeight="1">
      <c r="A33" s="85" t="s">
        <v>17</v>
      </c>
      <c r="C33" s="143">
        <v>780</v>
      </c>
      <c r="D33" s="143">
        <v>2008</v>
      </c>
      <c r="E33" s="143">
        <v>4809</v>
      </c>
      <c r="F33" s="143">
        <v>3387</v>
      </c>
      <c r="G33" s="143">
        <v>3124</v>
      </c>
      <c r="H33" s="143">
        <v>2211</v>
      </c>
      <c r="O33" s="55"/>
      <c r="P33" s="347"/>
    </row>
    <row r="34" spans="1:16" s="59" customFormat="1" ht="9" customHeight="1">
      <c r="A34" s="85"/>
      <c r="C34" s="143"/>
      <c r="D34" s="143"/>
      <c r="E34" s="143"/>
      <c r="F34" s="143"/>
      <c r="G34" s="143"/>
      <c r="H34" s="143"/>
      <c r="O34" s="55"/>
      <c r="P34" s="347"/>
    </row>
    <row r="35" spans="1:16" ht="9" customHeight="1">
      <c r="A35" s="63" t="s">
        <v>22</v>
      </c>
      <c r="C35" s="141">
        <v>1803</v>
      </c>
      <c r="D35" s="141">
        <v>3899</v>
      </c>
      <c r="E35" s="141">
        <v>8370</v>
      </c>
      <c r="F35" s="141">
        <v>19437</v>
      </c>
      <c r="G35" s="141">
        <v>14071</v>
      </c>
      <c r="H35" s="141">
        <v>8026</v>
      </c>
      <c r="P35" s="347"/>
    </row>
    <row r="36" spans="1:16" ht="9" customHeight="1">
      <c r="A36" s="63" t="s">
        <v>93</v>
      </c>
      <c r="C36" s="141">
        <v>262</v>
      </c>
      <c r="D36" s="141">
        <v>222</v>
      </c>
      <c r="E36" s="141">
        <v>694</v>
      </c>
      <c r="F36" s="141">
        <v>3454</v>
      </c>
      <c r="G36" s="141">
        <v>2194</v>
      </c>
      <c r="H36" s="141">
        <v>1158</v>
      </c>
      <c r="P36" s="347"/>
    </row>
    <row r="37" spans="1:16" ht="9" customHeight="1">
      <c r="A37" s="63" t="s">
        <v>23</v>
      </c>
      <c r="C37" s="141">
        <v>5229</v>
      </c>
      <c r="D37" s="141">
        <v>6779</v>
      </c>
      <c r="E37" s="141">
        <v>34348</v>
      </c>
      <c r="F37" s="141">
        <v>92374</v>
      </c>
      <c r="G37" s="141">
        <v>79454</v>
      </c>
      <c r="H37" s="141">
        <v>34843</v>
      </c>
      <c r="P37" s="347"/>
    </row>
    <row r="38" spans="1:16" ht="9" customHeight="1">
      <c r="A38" s="85" t="s">
        <v>25</v>
      </c>
      <c r="B38" s="59"/>
      <c r="C38" s="143">
        <v>7294</v>
      </c>
      <c r="D38" s="143">
        <v>10900</v>
      </c>
      <c r="E38" s="143">
        <v>43412</v>
      </c>
      <c r="F38" s="143">
        <v>115265</v>
      </c>
      <c r="G38" s="143">
        <v>95719</v>
      </c>
      <c r="H38" s="143">
        <v>44027</v>
      </c>
      <c r="P38" s="347"/>
    </row>
    <row r="39" spans="1:16" ht="9" customHeight="1">
      <c r="A39" s="85"/>
      <c r="B39" s="59"/>
      <c r="C39" s="143"/>
      <c r="D39" s="143"/>
      <c r="E39" s="143"/>
      <c r="F39" s="143"/>
      <c r="G39" s="143"/>
      <c r="H39" s="143"/>
      <c r="P39" s="347"/>
    </row>
    <row r="40" spans="1:16" ht="9" customHeight="1">
      <c r="A40" s="63" t="s">
        <v>26</v>
      </c>
      <c r="C40" s="141">
        <v>4662</v>
      </c>
      <c r="D40" s="141">
        <v>4260</v>
      </c>
      <c r="E40" s="141">
        <v>8977</v>
      </c>
      <c r="F40" s="141">
        <v>10112</v>
      </c>
      <c r="G40" s="141">
        <v>11563</v>
      </c>
      <c r="H40" s="141">
        <v>8134</v>
      </c>
      <c r="P40" s="347"/>
    </row>
    <row r="41" spans="1:16" ht="9" customHeight="1">
      <c r="A41" s="63" t="s">
        <v>27</v>
      </c>
      <c r="C41" s="141">
        <v>30759</v>
      </c>
      <c r="D41" s="141">
        <v>47797</v>
      </c>
      <c r="E41" s="141">
        <v>100051</v>
      </c>
      <c r="F41" s="141">
        <v>152133</v>
      </c>
      <c r="G41" s="141">
        <v>147013</v>
      </c>
      <c r="H41" s="141">
        <v>131498</v>
      </c>
      <c r="P41" s="347"/>
    </row>
    <row r="42" spans="1:16" s="59" customFormat="1" ht="9" customHeight="1">
      <c r="A42" s="63" t="s">
        <v>28</v>
      </c>
      <c r="B42" s="55"/>
      <c r="C42" s="141">
        <v>1150</v>
      </c>
      <c r="D42" s="141">
        <v>762</v>
      </c>
      <c r="E42" s="141">
        <v>2860</v>
      </c>
      <c r="F42" s="141">
        <v>10655</v>
      </c>
      <c r="G42" s="141">
        <v>7972</v>
      </c>
      <c r="H42" s="141">
        <v>6883</v>
      </c>
      <c r="O42" s="55"/>
      <c r="P42" s="347"/>
    </row>
    <row r="43" spans="1:16" ht="9" customHeight="1">
      <c r="A43" s="63" t="s">
        <v>29</v>
      </c>
      <c r="C43" s="141">
        <v>411</v>
      </c>
      <c r="D43" s="141">
        <v>378</v>
      </c>
      <c r="E43" s="141">
        <v>2282</v>
      </c>
      <c r="F43" s="141">
        <v>13078</v>
      </c>
      <c r="G43" s="141">
        <v>10543</v>
      </c>
      <c r="H43" s="141">
        <v>6312</v>
      </c>
      <c r="P43" s="347"/>
    </row>
    <row r="44" spans="1:16" ht="9" customHeight="1">
      <c r="A44" s="63" t="s">
        <v>31</v>
      </c>
      <c r="C44" s="141">
        <v>877</v>
      </c>
      <c r="D44" s="141">
        <v>1182</v>
      </c>
      <c r="E44" s="141">
        <v>2846</v>
      </c>
      <c r="F44" s="141">
        <v>3428</v>
      </c>
      <c r="G44" s="141">
        <v>3352</v>
      </c>
      <c r="H44" s="141">
        <v>1935</v>
      </c>
      <c r="P44" s="347"/>
    </row>
    <row r="45" spans="1:16" ht="9" customHeight="1">
      <c r="A45" s="63" t="s">
        <v>32</v>
      </c>
      <c r="C45" s="141">
        <v>372</v>
      </c>
      <c r="D45" s="141">
        <v>378</v>
      </c>
      <c r="E45" s="141">
        <v>879</v>
      </c>
      <c r="F45" s="141">
        <v>437</v>
      </c>
      <c r="G45" s="141">
        <v>440</v>
      </c>
      <c r="H45" s="141">
        <v>395</v>
      </c>
      <c r="P45" s="347"/>
    </row>
    <row r="46" spans="1:16" ht="9" customHeight="1">
      <c r="A46" s="63" t="s">
        <v>33</v>
      </c>
      <c r="C46" s="141">
        <v>45</v>
      </c>
      <c r="D46" s="141">
        <v>243</v>
      </c>
      <c r="E46" s="141">
        <v>1656</v>
      </c>
      <c r="F46" s="141">
        <v>451</v>
      </c>
      <c r="G46" s="141">
        <v>649</v>
      </c>
      <c r="H46" s="141">
        <v>144</v>
      </c>
      <c r="P46" s="347"/>
    </row>
    <row r="47" spans="1:16" ht="9" customHeight="1">
      <c r="A47" s="63" t="s">
        <v>34</v>
      </c>
      <c r="C47" s="141">
        <v>110</v>
      </c>
      <c r="D47" s="141">
        <v>100</v>
      </c>
      <c r="E47" s="141">
        <v>250</v>
      </c>
      <c r="F47" s="141">
        <v>270</v>
      </c>
      <c r="G47" s="141">
        <v>560</v>
      </c>
      <c r="H47" s="141">
        <v>630</v>
      </c>
      <c r="P47" s="347"/>
    </row>
    <row r="48" spans="1:16" ht="9" customHeight="1">
      <c r="A48" s="85" t="s">
        <v>35</v>
      </c>
      <c r="B48" s="59"/>
      <c r="C48" s="143">
        <v>38386</v>
      </c>
      <c r="D48" s="143">
        <v>55100</v>
      </c>
      <c r="E48" s="143">
        <v>119801</v>
      </c>
      <c r="F48" s="143">
        <v>190564</v>
      </c>
      <c r="G48" s="143">
        <v>182092</v>
      </c>
      <c r="H48" s="143">
        <v>155931</v>
      </c>
      <c r="P48" s="347"/>
    </row>
    <row r="49" spans="1:16" ht="9" customHeight="1">
      <c r="A49" s="85"/>
      <c r="B49" s="59"/>
      <c r="C49" s="143"/>
      <c r="D49" s="143"/>
      <c r="E49" s="143"/>
      <c r="F49" s="143"/>
      <c r="G49" s="143"/>
      <c r="H49" s="143"/>
      <c r="P49" s="347"/>
    </row>
    <row r="50" spans="1:16" ht="9" customHeight="1">
      <c r="A50" s="63" t="s">
        <v>41</v>
      </c>
      <c r="C50" s="141">
        <v>1733</v>
      </c>
      <c r="D50" s="141">
        <v>1641</v>
      </c>
      <c r="E50" s="141">
        <v>4146</v>
      </c>
      <c r="F50" s="141">
        <v>11491</v>
      </c>
      <c r="G50" s="141">
        <v>8588</v>
      </c>
      <c r="H50" s="141">
        <v>5617</v>
      </c>
      <c r="P50" s="347"/>
    </row>
    <row r="51" spans="1:16" ht="9" customHeight="1">
      <c r="A51" s="63" t="s">
        <v>42</v>
      </c>
      <c r="C51" s="141">
        <v>1512</v>
      </c>
      <c r="D51" s="141">
        <v>2030</v>
      </c>
      <c r="E51" s="141">
        <v>6401</v>
      </c>
      <c r="F51" s="141">
        <v>7095</v>
      </c>
      <c r="G51" s="141">
        <v>7691</v>
      </c>
      <c r="H51" s="141">
        <v>4419</v>
      </c>
      <c r="P51" s="347"/>
    </row>
    <row r="52" spans="1:16" s="59" customFormat="1" ht="9" customHeight="1">
      <c r="A52" s="85" t="s">
        <v>43</v>
      </c>
      <c r="C52" s="143">
        <v>3245</v>
      </c>
      <c r="D52" s="143">
        <v>3671</v>
      </c>
      <c r="E52" s="143">
        <v>10547</v>
      </c>
      <c r="F52" s="143">
        <v>18586</v>
      </c>
      <c r="G52" s="143">
        <v>16279</v>
      </c>
      <c r="H52" s="143">
        <v>10036</v>
      </c>
      <c r="O52" s="55"/>
      <c r="P52" s="347"/>
    </row>
    <row r="53" spans="1:16" s="59" customFormat="1" ht="9" customHeight="1">
      <c r="A53" s="85"/>
      <c r="C53" s="143"/>
      <c r="D53" s="143"/>
      <c r="E53" s="143"/>
      <c r="F53" s="143"/>
      <c r="G53" s="143"/>
      <c r="H53" s="143"/>
      <c r="O53" s="55"/>
      <c r="P53" s="347"/>
    </row>
    <row r="54" spans="1:16" ht="9" customHeight="1">
      <c r="A54" s="63" t="s">
        <v>36</v>
      </c>
      <c r="C54" s="141">
        <v>869</v>
      </c>
      <c r="D54" s="141">
        <v>1071</v>
      </c>
      <c r="E54" s="141">
        <v>2593</v>
      </c>
      <c r="F54" s="141">
        <v>2970</v>
      </c>
      <c r="G54" s="141">
        <v>2139</v>
      </c>
      <c r="H54" s="141">
        <v>3134</v>
      </c>
      <c r="P54" s="347"/>
    </row>
    <row r="55" spans="1:16" ht="9" customHeight="1">
      <c r="A55" s="63" t="s">
        <v>38</v>
      </c>
      <c r="C55" s="141">
        <v>106</v>
      </c>
      <c r="D55" s="141">
        <v>0</v>
      </c>
      <c r="E55" s="141">
        <v>26</v>
      </c>
      <c r="F55" s="141">
        <v>22</v>
      </c>
      <c r="G55" s="141">
        <v>11</v>
      </c>
      <c r="H55" s="141">
        <v>53</v>
      </c>
      <c r="P55" s="347"/>
    </row>
    <row r="56" spans="1:16" s="59" customFormat="1" ht="9" customHeight="1">
      <c r="A56" s="63" t="s">
        <v>39</v>
      </c>
      <c r="B56" s="55"/>
      <c r="C56" s="141">
        <v>2951</v>
      </c>
      <c r="D56" s="141">
        <v>3850</v>
      </c>
      <c r="E56" s="141">
        <v>17824</v>
      </c>
      <c r="F56" s="141">
        <v>40297</v>
      </c>
      <c r="G56" s="141">
        <v>35599</v>
      </c>
      <c r="H56" s="141">
        <v>18151</v>
      </c>
      <c r="O56" s="55"/>
      <c r="P56" s="347"/>
    </row>
    <row r="57" spans="1:16" ht="9" customHeight="1">
      <c r="A57" s="85" t="s">
        <v>40</v>
      </c>
      <c r="B57" s="59"/>
      <c r="C57" s="143">
        <v>3926</v>
      </c>
      <c r="D57" s="143">
        <v>4921</v>
      </c>
      <c r="E57" s="143">
        <v>20443</v>
      </c>
      <c r="F57" s="143">
        <v>43289</v>
      </c>
      <c r="G57" s="143">
        <v>37749</v>
      </c>
      <c r="H57" s="143">
        <v>21338</v>
      </c>
      <c r="P57" s="347"/>
    </row>
    <row r="58" spans="1:16" ht="9" customHeight="1">
      <c r="A58" s="85"/>
      <c r="B58" s="59"/>
      <c r="C58" s="143"/>
      <c r="D58" s="143"/>
      <c r="E58" s="143"/>
      <c r="F58" s="143"/>
      <c r="G58" s="143"/>
      <c r="H58" s="143"/>
      <c r="P58" s="347"/>
    </row>
    <row r="59" spans="1:16" ht="9" customHeight="1">
      <c r="A59" s="63" t="s">
        <v>44</v>
      </c>
      <c r="C59" s="141">
        <v>20575</v>
      </c>
      <c r="D59" s="141">
        <v>12040</v>
      </c>
      <c r="E59" s="141">
        <v>35640</v>
      </c>
      <c r="F59" s="141">
        <v>94585</v>
      </c>
      <c r="G59" s="141">
        <v>20730</v>
      </c>
      <c r="H59" s="141">
        <v>79050</v>
      </c>
      <c r="P59" s="347"/>
    </row>
    <row r="60" spans="1:16" ht="9" customHeight="1">
      <c r="A60" s="63" t="s">
        <v>45</v>
      </c>
      <c r="C60" s="141">
        <v>737</v>
      </c>
      <c r="D60" s="141">
        <v>2880</v>
      </c>
      <c r="E60" s="141">
        <v>2950</v>
      </c>
      <c r="F60" s="141">
        <v>6079</v>
      </c>
      <c r="G60" s="141">
        <v>5140</v>
      </c>
      <c r="H60" s="141">
        <v>4074</v>
      </c>
      <c r="P60" s="347"/>
    </row>
    <row r="61" spans="1:16" s="59" customFormat="1" ht="9" customHeight="1">
      <c r="A61" s="63" t="s">
        <v>46</v>
      </c>
      <c r="B61" s="55"/>
      <c r="C61" s="141">
        <v>253778</v>
      </c>
      <c r="D61" s="141">
        <v>383942</v>
      </c>
      <c r="E61" s="141">
        <v>746241</v>
      </c>
      <c r="F61" s="141">
        <v>937485</v>
      </c>
      <c r="G61" s="141">
        <v>887676</v>
      </c>
      <c r="H61" s="141">
        <v>702669</v>
      </c>
      <c r="O61" s="55"/>
      <c r="P61" s="347"/>
    </row>
    <row r="62" spans="1:16" ht="9" customHeight="1">
      <c r="A62" s="63" t="s">
        <v>47</v>
      </c>
      <c r="C62" s="141">
        <v>6888</v>
      </c>
      <c r="D62" s="141">
        <v>8862</v>
      </c>
      <c r="E62" s="141">
        <v>17638</v>
      </c>
      <c r="F62" s="141">
        <v>36409</v>
      </c>
      <c r="G62" s="141">
        <v>24499</v>
      </c>
      <c r="H62" s="141">
        <v>19700</v>
      </c>
      <c r="P62" s="347"/>
    </row>
    <row r="63" spans="1:16" ht="9" customHeight="1">
      <c r="A63" s="85" t="s">
        <v>48</v>
      </c>
      <c r="B63" s="59"/>
      <c r="C63" s="143">
        <v>281978</v>
      </c>
      <c r="D63" s="143">
        <v>407724</v>
      </c>
      <c r="E63" s="143">
        <v>802469</v>
      </c>
      <c r="F63" s="143">
        <v>1074558</v>
      </c>
      <c r="G63" s="143">
        <v>938045</v>
      </c>
      <c r="H63" s="143">
        <v>805493</v>
      </c>
      <c r="P63" s="347"/>
    </row>
    <row r="64" spans="1:16" ht="9" customHeight="1">
      <c r="A64" s="85"/>
      <c r="B64" s="59"/>
      <c r="C64" s="143"/>
      <c r="D64" s="143"/>
      <c r="E64" s="143"/>
      <c r="F64" s="143"/>
      <c r="G64" s="143"/>
      <c r="H64" s="143"/>
      <c r="P64" s="347"/>
    </row>
    <row r="65" spans="1:16" ht="9" customHeight="1">
      <c r="A65" s="63" t="s">
        <v>49</v>
      </c>
      <c r="C65" s="141">
        <v>82</v>
      </c>
      <c r="D65" s="141">
        <v>50</v>
      </c>
      <c r="E65" s="141">
        <v>150</v>
      </c>
      <c r="F65" s="141">
        <v>135</v>
      </c>
      <c r="G65" s="141">
        <v>120</v>
      </c>
      <c r="H65" s="141">
        <v>135</v>
      </c>
      <c r="P65" s="347"/>
    </row>
    <row r="66" spans="1:16" ht="9" customHeight="1">
      <c r="A66" s="63" t="s">
        <v>50</v>
      </c>
      <c r="C66" s="141">
        <v>395</v>
      </c>
      <c r="D66" s="141">
        <v>420</v>
      </c>
      <c r="E66" s="141">
        <v>1000</v>
      </c>
      <c r="F66" s="141">
        <v>1180</v>
      </c>
      <c r="G66" s="141">
        <v>1350</v>
      </c>
      <c r="H66" s="141">
        <v>1100</v>
      </c>
      <c r="P66" s="347"/>
    </row>
    <row r="67" spans="1:16" s="59" customFormat="1" ht="9" customHeight="1">
      <c r="A67" s="63" t="s">
        <v>51</v>
      </c>
      <c r="B67" s="55"/>
      <c r="C67" s="141">
        <v>466</v>
      </c>
      <c r="D67" s="141">
        <v>261</v>
      </c>
      <c r="E67" s="141">
        <v>682</v>
      </c>
      <c r="F67" s="141">
        <v>1718</v>
      </c>
      <c r="G67" s="141">
        <v>1560</v>
      </c>
      <c r="H67" s="141">
        <v>1334</v>
      </c>
      <c r="O67" s="55"/>
      <c r="P67" s="347"/>
    </row>
    <row r="68" spans="1:16" s="86" customFormat="1" ht="9" customHeight="1">
      <c r="A68" s="85" t="s">
        <v>53</v>
      </c>
      <c r="B68" s="110"/>
      <c r="C68" s="143">
        <v>943</v>
      </c>
      <c r="D68" s="143">
        <v>731</v>
      </c>
      <c r="E68" s="143">
        <v>1832</v>
      </c>
      <c r="F68" s="143">
        <v>3033</v>
      </c>
      <c r="G68" s="143">
        <v>3030</v>
      </c>
      <c r="H68" s="143">
        <v>2569</v>
      </c>
      <c r="I68" s="55"/>
      <c r="J68" s="55"/>
      <c r="K68" s="55"/>
      <c r="L68" s="55"/>
      <c r="M68" s="55"/>
      <c r="N68" s="55"/>
      <c r="O68" s="55"/>
      <c r="P68" s="347"/>
    </row>
    <row r="69" spans="1:16" s="86" customFormat="1" ht="9" customHeight="1">
      <c r="A69" s="85"/>
      <c r="B69" s="110"/>
      <c r="C69" s="143"/>
      <c r="D69" s="143"/>
      <c r="E69" s="143"/>
      <c r="F69" s="143"/>
      <c r="G69" s="143"/>
      <c r="H69" s="143"/>
      <c r="I69" s="55"/>
      <c r="J69" s="55"/>
      <c r="K69" s="55"/>
      <c r="L69" s="55"/>
      <c r="M69" s="55"/>
      <c r="N69" s="55"/>
      <c r="O69" s="55"/>
      <c r="P69" s="347"/>
    </row>
    <row r="70" spans="1:29" s="86" customFormat="1" ht="9" customHeight="1">
      <c r="A70" s="63" t="s">
        <v>54</v>
      </c>
      <c r="C70" s="141">
        <v>327</v>
      </c>
      <c r="D70" s="141">
        <v>255</v>
      </c>
      <c r="E70" s="141">
        <v>917</v>
      </c>
      <c r="F70" s="141">
        <v>3520</v>
      </c>
      <c r="G70" s="141">
        <v>3797</v>
      </c>
      <c r="H70" s="141">
        <v>1018</v>
      </c>
      <c r="I70" s="55"/>
      <c r="J70" s="55"/>
      <c r="K70" s="55"/>
      <c r="L70" s="55"/>
      <c r="M70" s="55"/>
      <c r="N70" s="55"/>
      <c r="O70" s="55"/>
      <c r="P70" s="34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16" s="59" customFormat="1" ht="9" customHeight="1">
      <c r="A71" s="63" t="s">
        <v>55</v>
      </c>
      <c r="B71" s="55"/>
      <c r="C71" s="141">
        <v>146</v>
      </c>
      <c r="D71" s="141">
        <v>66</v>
      </c>
      <c r="E71" s="141">
        <v>423</v>
      </c>
      <c r="F71" s="141">
        <v>1187</v>
      </c>
      <c r="G71" s="141">
        <v>2168</v>
      </c>
      <c r="H71" s="141">
        <v>915</v>
      </c>
      <c r="I71" s="55"/>
      <c r="J71" s="55"/>
      <c r="O71" s="55"/>
      <c r="P71" s="347"/>
    </row>
    <row r="72" spans="1:16" ht="9" customHeight="1">
      <c r="A72" s="85" t="s">
        <v>56</v>
      </c>
      <c r="B72" s="59"/>
      <c r="C72" s="143">
        <v>473</v>
      </c>
      <c r="D72" s="143">
        <v>321</v>
      </c>
      <c r="E72" s="143">
        <v>1340</v>
      </c>
      <c r="F72" s="143">
        <v>4707</v>
      </c>
      <c r="G72" s="143">
        <v>5965</v>
      </c>
      <c r="H72" s="143">
        <v>1933</v>
      </c>
      <c r="P72" s="347"/>
    </row>
    <row r="73" spans="1:16" ht="9" customHeight="1">
      <c r="A73" s="67"/>
      <c r="B73" s="112"/>
      <c r="C73" s="348"/>
      <c r="D73" s="348"/>
      <c r="E73" s="348"/>
      <c r="F73" s="348"/>
      <c r="G73" s="348"/>
      <c r="H73" s="348"/>
      <c r="P73" s="347"/>
    </row>
    <row r="74" spans="1:12" ht="12" customHeight="1">
      <c r="A74" s="376" t="s">
        <v>159</v>
      </c>
      <c r="B74" s="82"/>
      <c r="C74" s="82"/>
      <c r="D74" s="141"/>
      <c r="E74" s="141"/>
      <c r="F74" s="141"/>
      <c r="G74" s="141"/>
      <c r="H74" s="141"/>
      <c r="I74" s="82"/>
      <c r="J74" s="82"/>
      <c r="K74" s="82"/>
      <c r="L74" s="82"/>
    </row>
    <row r="75" spans="1:12" ht="12" customHeight="1">
      <c r="A75" s="376"/>
      <c r="B75" s="82"/>
      <c r="C75" s="82"/>
      <c r="D75" s="141"/>
      <c r="E75" s="141"/>
      <c r="F75" s="141"/>
      <c r="G75" s="141"/>
      <c r="H75" s="141"/>
      <c r="I75" s="82"/>
      <c r="J75" s="82"/>
      <c r="K75" s="82"/>
      <c r="L75" s="82"/>
    </row>
    <row r="76" spans="1:8" ht="9" customHeight="1">
      <c r="A76" s="66"/>
      <c r="C76" s="54"/>
      <c r="D76" s="348"/>
      <c r="E76" s="348"/>
      <c r="F76" s="348"/>
      <c r="G76" s="348"/>
      <c r="H76" s="348"/>
    </row>
    <row r="77" spans="1:8" s="343" customFormat="1" ht="12" customHeight="1">
      <c r="A77" s="344" t="s">
        <v>101</v>
      </c>
      <c r="B77" s="333"/>
      <c r="C77" s="428" t="s">
        <v>102</v>
      </c>
      <c r="D77" s="428" t="s">
        <v>103</v>
      </c>
      <c r="E77" s="428" t="s">
        <v>104</v>
      </c>
      <c r="F77" s="428" t="s">
        <v>105</v>
      </c>
      <c r="G77" s="428" t="s">
        <v>106</v>
      </c>
      <c r="H77" s="428" t="s">
        <v>107</v>
      </c>
    </row>
    <row r="78" spans="1:8" s="343" customFormat="1" ht="12" customHeight="1">
      <c r="A78" s="345" t="s">
        <v>108</v>
      </c>
      <c r="B78" s="334"/>
      <c r="C78" s="429"/>
      <c r="D78" s="429"/>
      <c r="E78" s="429"/>
      <c r="F78" s="429"/>
      <c r="G78" s="429"/>
      <c r="H78" s="429"/>
    </row>
    <row r="79" spans="1:14" s="70" customFormat="1" ht="9" customHeight="1">
      <c r="A79" s="84"/>
      <c r="C79" s="83"/>
      <c r="D79" s="141"/>
      <c r="E79" s="141"/>
      <c r="F79" s="141"/>
      <c r="G79" s="141"/>
      <c r="H79" s="141"/>
      <c r="I79" s="83"/>
      <c r="J79" s="83"/>
      <c r="K79" s="83"/>
      <c r="L79" s="83"/>
      <c r="M79" s="83"/>
      <c r="N79" s="83"/>
    </row>
    <row r="80" spans="1:16" ht="9" customHeight="1">
      <c r="A80" s="63" t="s">
        <v>94</v>
      </c>
      <c r="C80" s="141">
        <v>1017</v>
      </c>
      <c r="D80" s="141">
        <v>1194</v>
      </c>
      <c r="E80" s="141">
        <v>3083</v>
      </c>
      <c r="F80" s="141">
        <v>6575</v>
      </c>
      <c r="G80" s="141">
        <v>4697</v>
      </c>
      <c r="H80" s="141">
        <v>2908</v>
      </c>
      <c r="P80" s="82"/>
    </row>
    <row r="81" spans="1:16" ht="9" customHeight="1">
      <c r="A81" s="63" t="s">
        <v>58</v>
      </c>
      <c r="C81" s="141">
        <v>438</v>
      </c>
      <c r="D81" s="141">
        <v>0</v>
      </c>
      <c r="E81" s="141">
        <v>2370</v>
      </c>
      <c r="F81" s="141">
        <v>3256</v>
      </c>
      <c r="G81" s="141">
        <v>1650</v>
      </c>
      <c r="H81" s="141">
        <v>750</v>
      </c>
      <c r="P81" s="82"/>
    </row>
    <row r="82" spans="1:16" ht="9" customHeight="1">
      <c r="A82" s="63" t="s">
        <v>59</v>
      </c>
      <c r="C82" s="141">
        <v>42025</v>
      </c>
      <c r="D82" s="141">
        <v>55730</v>
      </c>
      <c r="E82" s="141">
        <v>116595</v>
      </c>
      <c r="F82" s="141">
        <v>171285</v>
      </c>
      <c r="G82" s="141">
        <v>179334</v>
      </c>
      <c r="H82" s="141">
        <v>160375</v>
      </c>
      <c r="P82" s="82"/>
    </row>
    <row r="83" spans="1:16" ht="9" customHeight="1">
      <c r="A83" s="63" t="s">
        <v>60</v>
      </c>
      <c r="C83" s="141">
        <v>5374</v>
      </c>
      <c r="D83" s="141">
        <v>7817</v>
      </c>
      <c r="E83" s="141">
        <v>34607</v>
      </c>
      <c r="F83" s="141">
        <v>74262</v>
      </c>
      <c r="G83" s="141">
        <v>79529</v>
      </c>
      <c r="H83" s="141">
        <v>28861</v>
      </c>
      <c r="P83" s="82"/>
    </row>
    <row r="84" spans="1:16" s="59" customFormat="1" ht="9" customHeight="1">
      <c r="A84" s="85" t="s">
        <v>61</v>
      </c>
      <c r="C84" s="143">
        <v>48854</v>
      </c>
      <c r="D84" s="143">
        <v>64741</v>
      </c>
      <c r="E84" s="143">
        <v>156655</v>
      </c>
      <c r="F84" s="143">
        <v>255378</v>
      </c>
      <c r="G84" s="143">
        <v>265210</v>
      </c>
      <c r="H84" s="143">
        <v>192894</v>
      </c>
      <c r="O84" s="55"/>
      <c r="P84" s="82"/>
    </row>
    <row r="85" spans="1:16" s="59" customFormat="1" ht="9" customHeight="1">
      <c r="A85" s="85"/>
      <c r="C85" s="143"/>
      <c r="D85" s="143"/>
      <c r="E85" s="143"/>
      <c r="F85" s="143"/>
      <c r="G85" s="143"/>
      <c r="H85" s="143"/>
      <c r="O85" s="55"/>
      <c r="P85" s="82"/>
    </row>
    <row r="86" spans="1:8" ht="9" customHeight="1">
      <c r="A86" s="63" t="s">
        <v>62</v>
      </c>
      <c r="C86" s="141">
        <v>7961</v>
      </c>
      <c r="D86" s="141">
        <v>5833</v>
      </c>
      <c r="E86" s="141">
        <v>24625</v>
      </c>
      <c r="F86" s="141">
        <v>43694</v>
      </c>
      <c r="G86" s="141">
        <v>39610</v>
      </c>
      <c r="H86" s="141">
        <v>18034</v>
      </c>
    </row>
    <row r="87" spans="1:8" ht="9" customHeight="1">
      <c r="A87" s="63" t="s">
        <v>63</v>
      </c>
      <c r="C87" s="141">
        <v>0</v>
      </c>
      <c r="D87" s="141">
        <v>0</v>
      </c>
      <c r="E87" s="141">
        <v>0</v>
      </c>
      <c r="F87" s="141">
        <v>0</v>
      </c>
      <c r="G87" s="141">
        <v>0</v>
      </c>
      <c r="H87" s="141">
        <v>125</v>
      </c>
    </row>
    <row r="88" spans="1:8" ht="9" customHeight="1">
      <c r="A88" s="63" t="s">
        <v>64</v>
      </c>
      <c r="C88" s="141">
        <v>109</v>
      </c>
      <c r="D88" s="141">
        <v>102</v>
      </c>
      <c r="E88" s="141">
        <v>160</v>
      </c>
      <c r="F88" s="141">
        <v>257</v>
      </c>
      <c r="G88" s="141">
        <v>125</v>
      </c>
      <c r="H88" s="141">
        <v>162</v>
      </c>
    </row>
    <row r="89" spans="1:8" ht="9" customHeight="1">
      <c r="A89" s="85" t="s">
        <v>66</v>
      </c>
      <c r="B89" s="59"/>
      <c r="C89" s="143">
        <v>8070</v>
      </c>
      <c r="D89" s="143">
        <v>5935</v>
      </c>
      <c r="E89" s="143">
        <v>24785</v>
      </c>
      <c r="F89" s="143">
        <v>43951</v>
      </c>
      <c r="G89" s="143">
        <v>39735</v>
      </c>
      <c r="H89" s="143">
        <v>18321</v>
      </c>
    </row>
    <row r="90" spans="1:8" ht="9" customHeight="1">
      <c r="A90" s="85"/>
      <c r="B90" s="59"/>
      <c r="C90" s="143"/>
      <c r="D90" s="143"/>
      <c r="E90" s="143"/>
      <c r="F90" s="143"/>
      <c r="G90" s="143"/>
      <c r="H90" s="143"/>
    </row>
    <row r="91" spans="1:15" s="59" customFormat="1" ht="9" customHeight="1">
      <c r="A91" s="63" t="s">
        <v>67</v>
      </c>
      <c r="B91" s="55"/>
      <c r="C91" s="141">
        <v>1844</v>
      </c>
      <c r="D91" s="141">
        <v>1449</v>
      </c>
      <c r="E91" s="141">
        <v>6369</v>
      </c>
      <c r="F91" s="141">
        <v>16276</v>
      </c>
      <c r="G91" s="141">
        <v>18927</v>
      </c>
      <c r="H91" s="141">
        <v>9494</v>
      </c>
      <c r="O91" s="55"/>
    </row>
    <row r="92" spans="1:8" ht="9" customHeight="1">
      <c r="A92" s="63" t="s">
        <v>68</v>
      </c>
      <c r="C92" s="141">
        <v>774</v>
      </c>
      <c r="D92" s="141">
        <v>1388</v>
      </c>
      <c r="E92" s="141">
        <v>2452</v>
      </c>
      <c r="F92" s="141">
        <v>6791</v>
      </c>
      <c r="G92" s="141">
        <v>9342</v>
      </c>
      <c r="H92" s="141">
        <v>3050</v>
      </c>
    </row>
    <row r="93" spans="1:8" ht="9" customHeight="1">
      <c r="A93" s="85" t="s">
        <v>69</v>
      </c>
      <c r="B93" s="59"/>
      <c r="C93" s="143">
        <v>2618</v>
      </c>
      <c r="D93" s="143">
        <v>2837</v>
      </c>
      <c r="E93" s="143">
        <v>8821</v>
      </c>
      <c r="F93" s="143">
        <v>23067</v>
      </c>
      <c r="G93" s="143">
        <v>28269</v>
      </c>
      <c r="H93" s="143">
        <v>12544</v>
      </c>
    </row>
    <row r="94" spans="1:8" ht="9" customHeight="1">
      <c r="A94" s="85"/>
      <c r="B94" s="59"/>
      <c r="C94" s="143"/>
      <c r="D94" s="143"/>
      <c r="E94" s="143"/>
      <c r="F94" s="143"/>
      <c r="G94" s="143"/>
      <c r="H94" s="143"/>
    </row>
    <row r="95" spans="1:15" s="59" customFormat="1" ht="9" customHeight="1">
      <c r="A95" s="174" t="s">
        <v>95</v>
      </c>
      <c r="B95" s="86"/>
      <c r="C95" s="141">
        <v>1044</v>
      </c>
      <c r="D95" s="141">
        <v>1207</v>
      </c>
      <c r="E95" s="141">
        <v>2268</v>
      </c>
      <c r="F95" s="141">
        <v>3204</v>
      </c>
      <c r="G95" s="141">
        <v>3740</v>
      </c>
      <c r="H95" s="141">
        <v>2031</v>
      </c>
      <c r="O95" s="55"/>
    </row>
    <row r="96" spans="1:8" ht="9" customHeight="1">
      <c r="A96" s="174" t="s">
        <v>70</v>
      </c>
      <c r="B96" s="86"/>
      <c r="C96" s="141">
        <v>352</v>
      </c>
      <c r="D96" s="141">
        <v>361</v>
      </c>
      <c r="E96" s="141">
        <v>816</v>
      </c>
      <c r="F96" s="141">
        <v>3053</v>
      </c>
      <c r="G96" s="141">
        <v>3838</v>
      </c>
      <c r="H96" s="141">
        <v>1390</v>
      </c>
    </row>
    <row r="97" spans="1:8" ht="9" customHeight="1">
      <c r="A97" s="63" t="s">
        <v>71</v>
      </c>
      <c r="C97" s="141">
        <v>0</v>
      </c>
      <c r="D97" s="141">
        <v>0</v>
      </c>
      <c r="E97" s="141" t="s">
        <v>82</v>
      </c>
      <c r="F97" s="141" t="s">
        <v>82</v>
      </c>
      <c r="G97" s="141" t="s">
        <v>82</v>
      </c>
      <c r="H97" s="141" t="s">
        <v>82</v>
      </c>
    </row>
    <row r="98" spans="1:8" ht="9" customHeight="1">
      <c r="A98" s="63" t="s">
        <v>174</v>
      </c>
      <c r="C98" s="141">
        <v>965</v>
      </c>
      <c r="D98" s="141">
        <v>755</v>
      </c>
      <c r="E98" s="141">
        <v>3837</v>
      </c>
      <c r="F98" s="141">
        <v>9037</v>
      </c>
      <c r="G98" s="141">
        <v>12771</v>
      </c>
      <c r="H98" s="141">
        <v>6215</v>
      </c>
    </row>
    <row r="99" spans="1:15" s="59" customFormat="1" ht="9" customHeight="1">
      <c r="A99" s="85" t="s">
        <v>73</v>
      </c>
      <c r="C99" s="143">
        <v>2361</v>
      </c>
      <c r="D99" s="143">
        <v>2323</v>
      </c>
      <c r="E99" s="143">
        <v>6921</v>
      </c>
      <c r="F99" s="143">
        <v>15294</v>
      </c>
      <c r="G99" s="143">
        <v>20349</v>
      </c>
      <c r="H99" s="143">
        <v>9636</v>
      </c>
      <c r="O99" s="55"/>
    </row>
    <row r="100" spans="1:15" s="59" customFormat="1" ht="9" customHeight="1">
      <c r="A100" s="85"/>
      <c r="C100" s="143"/>
      <c r="D100" s="143"/>
      <c r="E100" s="143"/>
      <c r="F100" s="143"/>
      <c r="G100" s="143"/>
      <c r="H100" s="143"/>
      <c r="O100" s="55"/>
    </row>
    <row r="101" spans="1:8" ht="9" customHeight="1">
      <c r="A101" s="63" t="s">
        <v>74</v>
      </c>
      <c r="C101" s="141">
        <v>1645</v>
      </c>
      <c r="D101" s="141">
        <v>1318</v>
      </c>
      <c r="E101" s="141">
        <v>2663</v>
      </c>
      <c r="F101" s="141">
        <v>9928</v>
      </c>
      <c r="G101" s="141">
        <v>10927</v>
      </c>
      <c r="H101" s="141">
        <v>8004</v>
      </c>
    </row>
    <row r="102" spans="1:8" ht="9" customHeight="1">
      <c r="A102" s="63" t="s">
        <v>96</v>
      </c>
      <c r="C102" s="141">
        <v>204</v>
      </c>
      <c r="D102" s="141">
        <v>338</v>
      </c>
      <c r="E102" s="141">
        <v>663</v>
      </c>
      <c r="F102" s="141">
        <v>3525</v>
      </c>
      <c r="G102" s="141">
        <v>4366</v>
      </c>
      <c r="H102" s="141">
        <v>3262</v>
      </c>
    </row>
    <row r="103" spans="1:15" s="59" customFormat="1" ht="9" customHeight="1">
      <c r="A103" s="85" t="s">
        <v>76</v>
      </c>
      <c r="C103" s="143">
        <v>1849</v>
      </c>
      <c r="D103" s="143">
        <v>1656</v>
      </c>
      <c r="E103" s="143">
        <v>3326</v>
      </c>
      <c r="F103" s="143">
        <v>13453</v>
      </c>
      <c r="G103" s="143">
        <v>15293</v>
      </c>
      <c r="H103" s="143">
        <v>11266</v>
      </c>
      <c r="O103" s="55"/>
    </row>
    <row r="104" spans="1:15" s="59" customFormat="1" ht="9" customHeight="1">
      <c r="A104" s="85"/>
      <c r="C104" s="143"/>
      <c r="D104" s="143"/>
      <c r="E104" s="143"/>
      <c r="F104" s="143"/>
      <c r="G104" s="143"/>
      <c r="H104" s="143"/>
      <c r="O104" s="55"/>
    </row>
    <row r="105" spans="1:15" s="59" customFormat="1" ht="9" customHeight="1">
      <c r="A105" s="85" t="s">
        <v>77</v>
      </c>
      <c r="C105" s="143">
        <v>479075</v>
      </c>
      <c r="D105" s="143">
        <v>660306</v>
      </c>
      <c r="E105" s="143">
        <v>1389607</v>
      </c>
      <c r="F105" s="143">
        <v>2172114</v>
      </c>
      <c r="G105" s="143">
        <v>2000294</v>
      </c>
      <c r="H105" s="143">
        <v>1571400</v>
      </c>
      <c r="O105" s="55"/>
    </row>
    <row r="106" spans="1:8" ht="9" customHeight="1">
      <c r="A106" s="85" t="s">
        <v>197</v>
      </c>
      <c r="C106" s="143">
        <v>86372</v>
      </c>
      <c r="D106" s="143">
        <v>110346</v>
      </c>
      <c r="E106" s="143">
        <v>232667</v>
      </c>
      <c r="F106" s="143">
        <v>486234</v>
      </c>
      <c r="G106" s="143">
        <v>448278</v>
      </c>
      <c r="H106" s="143">
        <v>329439</v>
      </c>
    </row>
    <row r="107" spans="1:8" ht="9" customHeight="1">
      <c r="A107" s="85" t="s">
        <v>144</v>
      </c>
      <c r="C107" s="143">
        <v>327535</v>
      </c>
      <c r="D107" s="143">
        <v>471416</v>
      </c>
      <c r="E107" s="143">
        <v>953260</v>
      </c>
      <c r="F107" s="143">
        <v>1326997</v>
      </c>
      <c r="G107" s="143">
        <v>1174165</v>
      </c>
      <c r="H107" s="143">
        <v>992798</v>
      </c>
    </row>
    <row r="108" spans="1:8" ht="9" customHeight="1">
      <c r="A108" s="85" t="s">
        <v>198</v>
      </c>
      <c r="C108" s="143">
        <v>65168</v>
      </c>
      <c r="D108" s="143">
        <v>78544</v>
      </c>
      <c r="E108" s="143">
        <v>203680</v>
      </c>
      <c r="F108" s="143">
        <v>358883</v>
      </c>
      <c r="G108" s="143">
        <v>377851</v>
      </c>
      <c r="H108" s="143">
        <v>249163</v>
      </c>
    </row>
    <row r="109" spans="1:8" ht="9" customHeight="1">
      <c r="A109" s="67"/>
      <c r="B109" s="54"/>
      <c r="C109" s="88"/>
      <c r="D109" s="88"/>
      <c r="E109" s="88"/>
      <c r="F109" s="88"/>
      <c r="G109" s="88"/>
      <c r="H109" s="88"/>
    </row>
    <row r="110" ht="8.25">
      <c r="A110" s="63"/>
    </row>
    <row r="111" ht="8.25">
      <c r="A111" s="63"/>
    </row>
    <row r="112" ht="8.25">
      <c r="A112" s="63"/>
    </row>
    <row r="113" ht="8.25">
      <c r="A113" s="63"/>
    </row>
    <row r="114" ht="8.25">
      <c r="A114" s="63"/>
    </row>
    <row r="115" ht="8.25">
      <c r="A115" s="63"/>
    </row>
    <row r="116" ht="8.25">
      <c r="A116" s="63"/>
    </row>
    <row r="117" ht="8.25">
      <c r="A117" s="63"/>
    </row>
    <row r="118" ht="8.25">
      <c r="A118" s="63"/>
    </row>
    <row r="119" ht="8.25">
      <c r="A119" s="63"/>
    </row>
    <row r="120" ht="8.25">
      <c r="A120" s="63"/>
    </row>
    <row r="121" ht="8.25">
      <c r="A121" s="63"/>
    </row>
    <row r="122" ht="8.25">
      <c r="A122" s="63"/>
    </row>
    <row r="123" ht="8.25">
      <c r="A123" s="63"/>
    </row>
    <row r="124" ht="8.25">
      <c r="A124" s="63"/>
    </row>
    <row r="125" ht="8.25">
      <c r="A125" s="63"/>
    </row>
    <row r="126" ht="8.25">
      <c r="A126" s="63"/>
    </row>
    <row r="127" ht="8.25">
      <c r="A127" s="63"/>
    </row>
    <row r="128" ht="8.25">
      <c r="A128" s="63"/>
    </row>
    <row r="129" ht="8.25">
      <c r="A129" s="63"/>
    </row>
    <row r="130" ht="8.25">
      <c r="A130" s="63"/>
    </row>
    <row r="131" ht="8.25">
      <c r="A131" s="63"/>
    </row>
    <row r="132" ht="8.25">
      <c r="A132" s="63"/>
    </row>
    <row r="133" ht="8.25">
      <c r="A133" s="63"/>
    </row>
    <row r="134" ht="8.25">
      <c r="A134" s="63"/>
    </row>
    <row r="135" ht="8.25">
      <c r="A135" s="63"/>
    </row>
    <row r="136" ht="8.25">
      <c r="A136" s="63"/>
    </row>
    <row r="137" ht="8.25">
      <c r="A137" s="63"/>
    </row>
    <row r="138" ht="8.25">
      <c r="A138" s="63"/>
    </row>
    <row r="139" ht="8.25">
      <c r="A139" s="63"/>
    </row>
    <row r="140" ht="8.25">
      <c r="A140" s="63"/>
    </row>
    <row r="141" ht="8.25">
      <c r="A141" s="63"/>
    </row>
    <row r="142" ht="8.25">
      <c r="A142" s="63"/>
    </row>
    <row r="143" ht="8.25">
      <c r="A143" s="63"/>
    </row>
    <row r="144" ht="8.25">
      <c r="A144" s="63"/>
    </row>
    <row r="145" ht="8.25">
      <c r="A145" s="63"/>
    </row>
    <row r="146" ht="8.25">
      <c r="A146" s="63"/>
    </row>
    <row r="147" ht="8.25">
      <c r="A147" s="63"/>
    </row>
    <row r="148" ht="8.25">
      <c r="A148" s="63"/>
    </row>
    <row r="149" ht="8.25">
      <c r="A149" s="63"/>
    </row>
    <row r="150" ht="8.25">
      <c r="A150" s="63"/>
    </row>
    <row r="151" ht="8.25">
      <c r="A151" s="63"/>
    </row>
    <row r="152" ht="8.25">
      <c r="A152" s="63"/>
    </row>
    <row r="153" ht="8.25">
      <c r="A153" s="63"/>
    </row>
    <row r="154" ht="8.25">
      <c r="A154" s="63"/>
    </row>
    <row r="155" ht="8.25">
      <c r="A155" s="63"/>
    </row>
    <row r="156" ht="8.25">
      <c r="A156" s="63"/>
    </row>
    <row r="157" ht="8.25">
      <c r="A157" s="63"/>
    </row>
    <row r="158" ht="8.25">
      <c r="A158" s="63"/>
    </row>
    <row r="159" ht="8.25">
      <c r="A159" s="63"/>
    </row>
    <row r="160" ht="8.25">
      <c r="A160" s="63"/>
    </row>
    <row r="161" ht="8.25">
      <c r="A161" s="63"/>
    </row>
    <row r="162" ht="8.25">
      <c r="A162" s="63"/>
    </row>
    <row r="163" ht="8.25">
      <c r="A163" s="63"/>
    </row>
    <row r="164" ht="8.25">
      <c r="A164" s="63"/>
    </row>
    <row r="165" ht="8.25">
      <c r="A165" s="63"/>
    </row>
    <row r="166" ht="8.25">
      <c r="A166" s="63"/>
    </row>
    <row r="167" ht="8.25">
      <c r="A167" s="63"/>
    </row>
    <row r="168" ht="8.25">
      <c r="A168" s="63"/>
    </row>
    <row r="169" ht="8.25">
      <c r="A169" s="63"/>
    </row>
    <row r="170" ht="8.25">
      <c r="A170" s="63"/>
    </row>
    <row r="171" ht="8.25">
      <c r="A171" s="63"/>
    </row>
    <row r="172" ht="8.25">
      <c r="A172" s="63"/>
    </row>
    <row r="173" ht="8.25">
      <c r="A173" s="63"/>
    </row>
    <row r="174" ht="8.25">
      <c r="A174" s="63"/>
    </row>
    <row r="175" ht="8.25">
      <c r="A175" s="63"/>
    </row>
    <row r="176" ht="8.25">
      <c r="A176" s="63"/>
    </row>
    <row r="177" ht="8.25">
      <c r="A177" s="63"/>
    </row>
    <row r="178" ht="8.25">
      <c r="A178" s="63"/>
    </row>
    <row r="179" ht="8.25">
      <c r="A179" s="63"/>
    </row>
    <row r="180" ht="8.25">
      <c r="A180" s="63"/>
    </row>
    <row r="181" ht="8.25">
      <c r="A181" s="63"/>
    </row>
    <row r="182" ht="8.25">
      <c r="A182" s="63"/>
    </row>
    <row r="183" ht="8.25">
      <c r="A183" s="63"/>
    </row>
    <row r="184" ht="8.25">
      <c r="A184" s="63"/>
    </row>
    <row r="185" ht="8.25">
      <c r="A185" s="63"/>
    </row>
    <row r="186" ht="8.25">
      <c r="A186" s="63"/>
    </row>
    <row r="187" ht="8.25">
      <c r="A187" s="63"/>
    </row>
    <row r="188" ht="8.25">
      <c r="A188" s="63"/>
    </row>
    <row r="189" ht="8.25">
      <c r="A189" s="63"/>
    </row>
    <row r="190" ht="8.25">
      <c r="A190" s="63"/>
    </row>
    <row r="191" ht="8.25">
      <c r="A191" s="63"/>
    </row>
    <row r="192" ht="8.25">
      <c r="A192" s="63"/>
    </row>
    <row r="193" ht="8.25">
      <c r="A193" s="63"/>
    </row>
    <row r="194" ht="8.25">
      <c r="A194" s="63"/>
    </row>
    <row r="195" ht="8.25">
      <c r="A195" s="63"/>
    </row>
    <row r="196" ht="8.25">
      <c r="A196" s="63"/>
    </row>
    <row r="197" ht="8.25">
      <c r="A197" s="63"/>
    </row>
    <row r="198" ht="8.25">
      <c r="A198" s="63"/>
    </row>
    <row r="199" ht="8.25">
      <c r="A199" s="63"/>
    </row>
    <row r="200" ht="8.25">
      <c r="A200" s="63"/>
    </row>
    <row r="201" ht="8.25">
      <c r="A201" s="63"/>
    </row>
    <row r="202" ht="8.25">
      <c r="A202" s="63"/>
    </row>
    <row r="203" ht="8.25">
      <c r="A203" s="63"/>
    </row>
    <row r="204" ht="8.25">
      <c r="A204" s="63"/>
    </row>
    <row r="205" ht="8.25">
      <c r="A205" s="63"/>
    </row>
    <row r="206" ht="8.25">
      <c r="A206" s="63"/>
    </row>
    <row r="207" ht="8.25">
      <c r="A207" s="63"/>
    </row>
    <row r="208" ht="8.25">
      <c r="A208" s="63"/>
    </row>
    <row r="209" ht="8.25">
      <c r="A209" s="63"/>
    </row>
    <row r="210" ht="8.25">
      <c r="A210" s="63"/>
    </row>
    <row r="211" ht="8.25">
      <c r="A211" s="63"/>
    </row>
    <row r="212" ht="8.25">
      <c r="A212" s="63"/>
    </row>
    <row r="213" ht="8.25">
      <c r="A213" s="63"/>
    </row>
    <row r="214" ht="8.25">
      <c r="A214" s="63"/>
    </row>
    <row r="215" ht="8.25">
      <c r="A215" s="63"/>
    </row>
    <row r="216" ht="8.25">
      <c r="A216" s="63"/>
    </row>
    <row r="217" ht="8.25">
      <c r="A217" s="63"/>
    </row>
    <row r="218" ht="8.25">
      <c r="A218" s="63"/>
    </row>
    <row r="219" ht="8.25">
      <c r="A219" s="63"/>
    </row>
    <row r="220" ht="8.25">
      <c r="A220" s="63"/>
    </row>
    <row r="221" ht="8.25">
      <c r="A221" s="63"/>
    </row>
    <row r="222" ht="8.25">
      <c r="A222" s="63"/>
    </row>
    <row r="223" ht="8.25">
      <c r="A223" s="63"/>
    </row>
    <row r="224" ht="8.25">
      <c r="A224" s="63"/>
    </row>
    <row r="225" ht="8.25">
      <c r="A225" s="63"/>
    </row>
    <row r="226" ht="8.25">
      <c r="A226" s="63"/>
    </row>
    <row r="227" ht="8.25">
      <c r="A227" s="63"/>
    </row>
    <row r="228" ht="8.25">
      <c r="A228" s="63"/>
    </row>
    <row r="229" ht="8.25">
      <c r="A229" s="63"/>
    </row>
    <row r="230" ht="8.25">
      <c r="A230" s="63"/>
    </row>
    <row r="231" ht="8.25">
      <c r="A231" s="63"/>
    </row>
  </sheetData>
  <mergeCells count="12">
    <mergeCell ref="G4:G5"/>
    <mergeCell ref="H4:H5"/>
    <mergeCell ref="G77:G78"/>
    <mergeCell ref="H77:H78"/>
    <mergeCell ref="C4:C5"/>
    <mergeCell ref="D4:D5"/>
    <mergeCell ref="C77:C78"/>
    <mergeCell ref="D77:D78"/>
    <mergeCell ref="E77:E78"/>
    <mergeCell ref="F77:F78"/>
    <mergeCell ref="E4:E5"/>
    <mergeCell ref="F4:F5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240" verticalDpi="240" orientation="portrait" paperSize="9" r:id="rId2"/>
  <headerFooter alignWithMargins="0">
    <oddFooter>&amp;C31</oddFooter>
  </headerFooter>
  <rowBreaks count="1" manualBreakCount="1">
    <brk id="7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3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20.8515625" style="55" customWidth="1"/>
    <col min="2" max="7" width="7.8515625" style="55" customWidth="1"/>
    <col min="8" max="8" width="8.57421875" style="55" customWidth="1"/>
    <col min="9" max="9" width="8.7109375" style="55" customWidth="1"/>
    <col min="10" max="10" width="11.57421875" style="55" customWidth="1"/>
    <col min="11" max="13" width="9.140625" style="55" customWidth="1"/>
    <col min="14" max="14" width="10.421875" style="55" customWidth="1"/>
    <col min="15" max="16384" width="9.140625" style="55" customWidth="1"/>
  </cols>
  <sheetData>
    <row r="1" spans="1:12" ht="12" customHeight="1">
      <c r="A1" s="376" t="s">
        <v>159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2" customHeight="1">
      <c r="A2" s="66"/>
    </row>
    <row r="3" ht="8.25" customHeight="1">
      <c r="A3" s="66"/>
    </row>
    <row r="4" spans="1:8" ht="12" customHeight="1">
      <c r="A4" s="344" t="s">
        <v>101</v>
      </c>
      <c r="B4" s="428" t="s">
        <v>110</v>
      </c>
      <c r="C4" s="428" t="s">
        <v>111</v>
      </c>
      <c r="D4" s="428" t="s">
        <v>112</v>
      </c>
      <c r="E4" s="428" t="s">
        <v>113</v>
      </c>
      <c r="F4" s="428" t="s">
        <v>114</v>
      </c>
      <c r="G4" s="428" t="s">
        <v>115</v>
      </c>
      <c r="H4" s="428" t="s">
        <v>1</v>
      </c>
    </row>
    <row r="5" spans="1:8" ht="12" customHeight="1">
      <c r="A5" s="345" t="s">
        <v>108</v>
      </c>
      <c r="B5" s="429"/>
      <c r="C5" s="429"/>
      <c r="D5" s="429"/>
      <c r="E5" s="429"/>
      <c r="F5" s="429"/>
      <c r="G5" s="429"/>
      <c r="H5" s="429"/>
    </row>
    <row r="6" spans="1:8" s="74" customFormat="1" ht="9" customHeight="1">
      <c r="A6" s="89"/>
      <c r="B6" s="27"/>
      <c r="C6" s="27"/>
      <c r="D6" s="27"/>
      <c r="E6" s="27"/>
      <c r="F6" s="27"/>
      <c r="G6" s="27"/>
      <c r="H6" s="27"/>
    </row>
    <row r="7" spans="1:8" ht="9" customHeight="1">
      <c r="A7" s="63" t="s">
        <v>85</v>
      </c>
      <c r="B7" s="158">
        <v>637</v>
      </c>
      <c r="C7" s="154">
        <v>991</v>
      </c>
      <c r="D7" s="154">
        <v>1429</v>
      </c>
      <c r="E7" s="154">
        <v>838</v>
      </c>
      <c r="F7" s="154">
        <v>440</v>
      </c>
      <c r="G7" s="154">
        <v>216</v>
      </c>
      <c r="H7" s="154">
        <v>8012</v>
      </c>
    </row>
    <row r="8" spans="1:8" ht="9" customHeight="1">
      <c r="A8" s="63" t="s">
        <v>86</v>
      </c>
      <c r="B8" s="154">
        <v>1630</v>
      </c>
      <c r="C8" s="154">
        <v>980</v>
      </c>
      <c r="D8" s="154">
        <v>1600</v>
      </c>
      <c r="E8" s="154">
        <v>1400</v>
      </c>
      <c r="F8" s="154">
        <v>650</v>
      </c>
      <c r="G8" s="154">
        <v>350</v>
      </c>
      <c r="H8" s="154">
        <v>12905</v>
      </c>
    </row>
    <row r="9" spans="1:8" ht="9" customHeight="1">
      <c r="A9" s="63" t="s">
        <v>87</v>
      </c>
      <c r="B9" s="154">
        <v>7668</v>
      </c>
      <c r="C9" s="154">
        <v>6157</v>
      </c>
      <c r="D9" s="154">
        <v>8389</v>
      </c>
      <c r="E9" s="154">
        <v>9886</v>
      </c>
      <c r="F9" s="154">
        <v>4477</v>
      </c>
      <c r="G9" s="154">
        <v>10315</v>
      </c>
      <c r="H9" s="154">
        <v>115865</v>
      </c>
    </row>
    <row r="10" spans="1:8" ht="9" customHeight="1">
      <c r="A10" s="63" t="s">
        <v>81</v>
      </c>
      <c r="B10" s="154">
        <v>10844</v>
      </c>
      <c r="C10" s="154">
        <v>14009</v>
      </c>
      <c r="D10" s="154">
        <v>12971</v>
      </c>
      <c r="E10" s="154">
        <v>12665</v>
      </c>
      <c r="F10" s="154">
        <v>9678</v>
      </c>
      <c r="G10" s="154">
        <v>6656</v>
      </c>
      <c r="H10" s="154">
        <v>139984</v>
      </c>
    </row>
    <row r="11" spans="1:10" ht="9" customHeight="1">
      <c r="A11" s="85" t="s">
        <v>80</v>
      </c>
      <c r="B11" s="155">
        <v>20779</v>
      </c>
      <c r="C11" s="155">
        <v>22137</v>
      </c>
      <c r="D11" s="155">
        <v>24389</v>
      </c>
      <c r="E11" s="155">
        <v>24789</v>
      </c>
      <c r="F11" s="155">
        <v>15245</v>
      </c>
      <c r="G11" s="155">
        <v>17537</v>
      </c>
      <c r="H11" s="59">
        <v>276766</v>
      </c>
      <c r="J11" s="155"/>
    </row>
    <row r="12" spans="1:10" ht="9" customHeight="1">
      <c r="A12" s="85"/>
      <c r="B12" s="155"/>
      <c r="C12" s="155"/>
      <c r="D12" s="155"/>
      <c r="E12" s="155"/>
      <c r="F12" s="155"/>
      <c r="G12" s="155"/>
      <c r="H12" s="59"/>
      <c r="J12" s="155"/>
    </row>
    <row r="13" spans="1:8" ht="9" customHeight="1">
      <c r="A13" s="63" t="s">
        <v>4</v>
      </c>
      <c r="B13" s="154">
        <v>56888</v>
      </c>
      <c r="C13" s="154">
        <v>67991</v>
      </c>
      <c r="D13" s="154">
        <v>58119</v>
      </c>
      <c r="E13" s="154">
        <v>37273</v>
      </c>
      <c r="F13" s="154">
        <v>13875</v>
      </c>
      <c r="G13" s="154">
        <v>5847</v>
      </c>
      <c r="H13" s="154">
        <v>456469</v>
      </c>
    </row>
    <row r="14" spans="1:8" ht="9" customHeight="1">
      <c r="A14" s="63" t="s">
        <v>184</v>
      </c>
      <c r="B14" s="154">
        <v>336</v>
      </c>
      <c r="C14" s="154">
        <v>722</v>
      </c>
      <c r="D14" s="154">
        <v>215</v>
      </c>
      <c r="E14" s="154">
        <v>301</v>
      </c>
      <c r="F14" s="154">
        <v>258</v>
      </c>
      <c r="G14" s="154">
        <v>25</v>
      </c>
      <c r="H14" s="154">
        <v>2903</v>
      </c>
    </row>
    <row r="15" spans="1:8" ht="9" customHeight="1">
      <c r="A15" s="63" t="s">
        <v>6</v>
      </c>
      <c r="B15" s="154">
        <v>0</v>
      </c>
      <c r="C15" s="154">
        <v>0</v>
      </c>
      <c r="D15" s="154">
        <v>107</v>
      </c>
      <c r="E15" s="154">
        <v>87</v>
      </c>
      <c r="F15" s="154">
        <v>147</v>
      </c>
      <c r="G15" s="154">
        <v>75</v>
      </c>
      <c r="H15" s="154">
        <v>1106</v>
      </c>
    </row>
    <row r="16" spans="1:8" ht="9" customHeight="1">
      <c r="A16" s="63" t="s">
        <v>88</v>
      </c>
      <c r="B16" s="154">
        <v>413</v>
      </c>
      <c r="C16" s="154">
        <v>1300</v>
      </c>
      <c r="D16" s="154">
        <v>527</v>
      </c>
      <c r="E16" s="154">
        <v>505</v>
      </c>
      <c r="F16" s="154">
        <v>302</v>
      </c>
      <c r="G16" s="154">
        <v>79</v>
      </c>
      <c r="H16" s="154">
        <v>5296</v>
      </c>
    </row>
    <row r="17" spans="1:8" ht="9" customHeight="1">
      <c r="A17" s="63" t="s">
        <v>89</v>
      </c>
      <c r="B17" s="154">
        <v>1288</v>
      </c>
      <c r="C17" s="154">
        <v>972</v>
      </c>
      <c r="D17" s="154">
        <v>1089</v>
      </c>
      <c r="E17" s="154">
        <v>1490</v>
      </c>
      <c r="F17" s="154">
        <v>884</v>
      </c>
      <c r="G17" s="154">
        <v>174</v>
      </c>
      <c r="H17" s="154">
        <v>13431</v>
      </c>
    </row>
    <row r="18" spans="1:8" ht="9" customHeight="1">
      <c r="A18" s="85" t="s">
        <v>7</v>
      </c>
      <c r="B18" s="155">
        <v>58925</v>
      </c>
      <c r="C18" s="155">
        <v>70985</v>
      </c>
      <c r="D18" s="155">
        <v>60057</v>
      </c>
      <c r="E18" s="155">
        <v>39656</v>
      </c>
      <c r="F18" s="155">
        <v>15466</v>
      </c>
      <c r="G18" s="155">
        <v>6200</v>
      </c>
      <c r="H18" s="155">
        <v>479205</v>
      </c>
    </row>
    <row r="19" spans="1:8" ht="9" customHeight="1">
      <c r="A19" s="85"/>
      <c r="B19" s="155"/>
      <c r="C19" s="155"/>
      <c r="D19" s="155"/>
      <c r="E19" s="155"/>
      <c r="F19" s="155"/>
      <c r="G19" s="155"/>
      <c r="H19" s="155"/>
    </row>
    <row r="20" spans="1:8" ht="9" customHeight="1">
      <c r="A20" s="63" t="s">
        <v>173</v>
      </c>
      <c r="B20" s="154">
        <v>115</v>
      </c>
      <c r="C20" s="154">
        <v>75</v>
      </c>
      <c r="D20" s="154">
        <v>83</v>
      </c>
      <c r="E20" s="154">
        <v>87</v>
      </c>
      <c r="F20" s="154">
        <v>16</v>
      </c>
      <c r="G20" s="157">
        <v>6</v>
      </c>
      <c r="H20" s="154">
        <v>489</v>
      </c>
    </row>
    <row r="21" spans="1:8" ht="9" customHeight="1">
      <c r="A21" s="85" t="s">
        <v>90</v>
      </c>
      <c r="B21" s="155">
        <v>115</v>
      </c>
      <c r="C21" s="155">
        <v>75</v>
      </c>
      <c r="D21" s="155">
        <v>83</v>
      </c>
      <c r="E21" s="155">
        <v>87</v>
      </c>
      <c r="F21" s="155">
        <v>16</v>
      </c>
      <c r="G21" s="156">
        <v>6</v>
      </c>
      <c r="H21" s="155">
        <v>489</v>
      </c>
    </row>
    <row r="22" spans="1:8" ht="9" customHeight="1">
      <c r="A22" s="85"/>
      <c r="B22" s="155"/>
      <c r="C22" s="155"/>
      <c r="D22" s="155"/>
      <c r="E22" s="155"/>
      <c r="F22" s="155"/>
      <c r="G22" s="156"/>
      <c r="H22" s="155"/>
    </row>
    <row r="23" spans="1:8" ht="9" customHeight="1">
      <c r="A23" s="63" t="s">
        <v>91</v>
      </c>
      <c r="B23" s="154">
        <v>434</v>
      </c>
      <c r="C23" s="154">
        <v>847</v>
      </c>
      <c r="D23" s="154">
        <v>648</v>
      </c>
      <c r="E23" s="154">
        <v>603</v>
      </c>
      <c r="F23" s="154">
        <v>666</v>
      </c>
      <c r="G23" s="154">
        <v>151</v>
      </c>
      <c r="H23" s="154">
        <v>7366</v>
      </c>
    </row>
    <row r="24" spans="1:8" ht="9" customHeight="1">
      <c r="A24" s="63" t="s">
        <v>12</v>
      </c>
      <c r="B24" s="154">
        <v>13003</v>
      </c>
      <c r="C24" s="154">
        <v>15351</v>
      </c>
      <c r="D24" s="154">
        <v>19302</v>
      </c>
      <c r="E24" s="154">
        <v>12484</v>
      </c>
      <c r="F24" s="154">
        <v>5370</v>
      </c>
      <c r="G24" s="154">
        <v>3340</v>
      </c>
      <c r="H24" s="154">
        <v>180758</v>
      </c>
    </row>
    <row r="25" spans="1:8" ht="9" customHeight="1">
      <c r="A25" s="63" t="s">
        <v>92</v>
      </c>
      <c r="B25" s="154">
        <v>58</v>
      </c>
      <c r="C25" s="154">
        <v>50</v>
      </c>
      <c r="D25" s="154">
        <v>44</v>
      </c>
      <c r="E25" s="154">
        <v>71</v>
      </c>
      <c r="F25" s="154">
        <v>40</v>
      </c>
      <c r="G25" s="154">
        <v>6</v>
      </c>
      <c r="H25" s="154">
        <v>646</v>
      </c>
    </row>
    <row r="26" spans="1:8" ht="9" customHeight="1">
      <c r="A26" s="85" t="s">
        <v>13</v>
      </c>
      <c r="B26" s="155">
        <v>13495</v>
      </c>
      <c r="C26" s="155">
        <v>16248</v>
      </c>
      <c r="D26" s="155">
        <v>19994</v>
      </c>
      <c r="E26" s="155">
        <v>13158</v>
      </c>
      <c r="F26" s="155">
        <v>6076</v>
      </c>
      <c r="G26" s="155">
        <v>3497</v>
      </c>
      <c r="H26" s="155">
        <v>188770</v>
      </c>
    </row>
    <row r="27" spans="1:8" ht="9" customHeight="1">
      <c r="A27" s="85"/>
      <c r="B27" s="155"/>
      <c r="C27" s="155"/>
      <c r="D27" s="155"/>
      <c r="E27" s="155"/>
      <c r="F27" s="155"/>
      <c r="G27" s="155"/>
      <c r="H27" s="155"/>
    </row>
    <row r="28" spans="1:8" ht="9" customHeight="1">
      <c r="A28" s="63" t="s">
        <v>8</v>
      </c>
      <c r="B28" s="154">
        <v>188738</v>
      </c>
      <c r="C28" s="154">
        <v>194737</v>
      </c>
      <c r="D28" s="154">
        <v>191336</v>
      </c>
      <c r="E28" s="154">
        <v>90110</v>
      </c>
      <c r="F28" s="154">
        <v>76925</v>
      </c>
      <c r="G28" s="154">
        <v>73320</v>
      </c>
      <c r="H28" s="154">
        <v>1679351</v>
      </c>
    </row>
    <row r="29" spans="1:8" ht="9" customHeight="1">
      <c r="A29" s="85" t="s">
        <v>78</v>
      </c>
      <c r="B29" s="155">
        <v>188738</v>
      </c>
      <c r="C29" s="155">
        <v>194737</v>
      </c>
      <c r="D29" s="155">
        <v>191336</v>
      </c>
      <c r="E29" s="155">
        <v>90110</v>
      </c>
      <c r="F29" s="155">
        <v>76925</v>
      </c>
      <c r="G29" s="155">
        <v>73320</v>
      </c>
      <c r="H29" s="155">
        <v>1679351</v>
      </c>
    </row>
    <row r="30" spans="1:8" ht="9" customHeight="1">
      <c r="A30" s="85"/>
      <c r="B30" s="155"/>
      <c r="C30" s="155"/>
      <c r="D30" s="155"/>
      <c r="E30" s="155"/>
      <c r="F30" s="155"/>
      <c r="G30" s="155"/>
      <c r="H30" s="155"/>
    </row>
    <row r="31" spans="1:8" ht="9" customHeight="1">
      <c r="A31" s="63" t="s">
        <v>14</v>
      </c>
      <c r="B31" s="154">
        <v>1168</v>
      </c>
      <c r="C31" s="154">
        <v>2075</v>
      </c>
      <c r="D31" s="154">
        <v>3663</v>
      </c>
      <c r="E31" s="154">
        <v>1743</v>
      </c>
      <c r="F31" s="154">
        <v>2386</v>
      </c>
      <c r="G31" s="154">
        <v>1455</v>
      </c>
      <c r="H31" s="154">
        <v>26989</v>
      </c>
    </row>
    <row r="32" spans="1:8" ht="9" customHeight="1">
      <c r="A32" s="63" t="s">
        <v>16</v>
      </c>
      <c r="B32" s="154">
        <v>381</v>
      </c>
      <c r="C32" s="154">
        <v>657</v>
      </c>
      <c r="D32" s="154">
        <v>510</v>
      </c>
      <c r="E32" s="154">
        <v>270</v>
      </c>
      <c r="F32" s="154">
        <v>118</v>
      </c>
      <c r="G32" s="154">
        <v>98</v>
      </c>
      <c r="H32" s="154">
        <v>3854</v>
      </c>
    </row>
    <row r="33" spans="1:8" ht="9" customHeight="1">
      <c r="A33" s="85" t="s">
        <v>17</v>
      </c>
      <c r="B33" s="155">
        <v>1549</v>
      </c>
      <c r="C33" s="155">
        <v>2732</v>
      </c>
      <c r="D33" s="155">
        <v>4173</v>
      </c>
      <c r="E33" s="155">
        <v>2013</v>
      </c>
      <c r="F33" s="155">
        <v>2504</v>
      </c>
      <c r="G33" s="155">
        <v>1553</v>
      </c>
      <c r="H33" s="155">
        <v>30843</v>
      </c>
    </row>
    <row r="34" spans="1:8" ht="9" customHeight="1">
      <c r="A34" s="85"/>
      <c r="B34" s="155"/>
      <c r="C34" s="155"/>
      <c r="D34" s="155"/>
      <c r="E34" s="155"/>
      <c r="F34" s="155"/>
      <c r="G34" s="155"/>
      <c r="H34" s="155"/>
    </row>
    <row r="35" spans="1:8" ht="9" customHeight="1">
      <c r="A35" s="63" t="s">
        <v>22</v>
      </c>
      <c r="B35" s="154">
        <v>5176</v>
      </c>
      <c r="C35" s="154">
        <v>6060</v>
      </c>
      <c r="D35" s="154">
        <v>9711</v>
      </c>
      <c r="E35" s="154">
        <v>7117</v>
      </c>
      <c r="F35" s="154">
        <v>5140</v>
      </c>
      <c r="G35" s="154">
        <v>2842</v>
      </c>
      <c r="H35" s="154">
        <v>91652</v>
      </c>
    </row>
    <row r="36" spans="1:8" ht="9" customHeight="1">
      <c r="A36" s="63" t="s">
        <v>93</v>
      </c>
      <c r="B36" s="154">
        <v>1369</v>
      </c>
      <c r="C36" s="154">
        <v>1374</v>
      </c>
      <c r="D36" s="154">
        <v>1165</v>
      </c>
      <c r="E36" s="154">
        <v>1062</v>
      </c>
      <c r="F36" s="154">
        <v>520</v>
      </c>
      <c r="G36" s="154">
        <v>147</v>
      </c>
      <c r="H36" s="154">
        <v>13621</v>
      </c>
    </row>
    <row r="37" spans="1:8" ht="9" customHeight="1">
      <c r="A37" s="63" t="s">
        <v>23</v>
      </c>
      <c r="B37" s="154">
        <v>29116</v>
      </c>
      <c r="C37" s="154">
        <v>34484</v>
      </c>
      <c r="D37" s="154">
        <v>41028</v>
      </c>
      <c r="E37" s="154">
        <v>28434</v>
      </c>
      <c r="F37" s="154">
        <v>12895</v>
      </c>
      <c r="G37" s="154">
        <v>7844</v>
      </c>
      <c r="H37" s="154">
        <v>406828</v>
      </c>
    </row>
    <row r="38" spans="1:8" ht="9" customHeight="1">
      <c r="A38" s="85" t="s">
        <v>25</v>
      </c>
      <c r="B38" s="155">
        <v>35661</v>
      </c>
      <c r="C38" s="155">
        <v>41918</v>
      </c>
      <c r="D38" s="156">
        <v>51904</v>
      </c>
      <c r="E38" s="155">
        <v>36613</v>
      </c>
      <c r="F38" s="155">
        <v>18555</v>
      </c>
      <c r="G38" s="155">
        <v>10833</v>
      </c>
      <c r="H38" s="155">
        <v>512101</v>
      </c>
    </row>
    <row r="39" spans="1:8" ht="9" customHeight="1">
      <c r="A39" s="85"/>
      <c r="B39" s="155"/>
      <c r="C39" s="155"/>
      <c r="D39" s="156"/>
      <c r="E39" s="155"/>
      <c r="F39" s="155"/>
      <c r="G39" s="155"/>
      <c r="H39" s="155"/>
    </row>
    <row r="40" spans="1:8" ht="9" customHeight="1">
      <c r="A40" s="63" t="s">
        <v>26</v>
      </c>
      <c r="B40" s="154">
        <v>9799</v>
      </c>
      <c r="C40" s="154">
        <v>11895</v>
      </c>
      <c r="D40" s="154">
        <v>9891</v>
      </c>
      <c r="E40" s="154">
        <v>8800</v>
      </c>
      <c r="F40" s="154">
        <v>4526</v>
      </c>
      <c r="G40" s="154">
        <v>3459</v>
      </c>
      <c r="H40" s="154">
        <v>96078</v>
      </c>
    </row>
    <row r="41" spans="1:8" ht="9" customHeight="1">
      <c r="A41" s="63" t="s">
        <v>27</v>
      </c>
      <c r="B41" s="154">
        <v>124554</v>
      </c>
      <c r="C41" s="154">
        <v>125354</v>
      </c>
      <c r="D41" s="154">
        <v>119377</v>
      </c>
      <c r="E41" s="154">
        <v>98570</v>
      </c>
      <c r="F41" s="154">
        <v>49464</v>
      </c>
      <c r="G41" s="154">
        <v>33229</v>
      </c>
      <c r="H41" s="154">
        <v>1159799</v>
      </c>
    </row>
    <row r="42" spans="1:8" ht="9" customHeight="1">
      <c r="A42" s="63" t="s">
        <v>28</v>
      </c>
      <c r="B42" s="154">
        <v>9143</v>
      </c>
      <c r="C42" s="154">
        <v>11581</v>
      </c>
      <c r="D42" s="154">
        <v>9029</v>
      </c>
      <c r="E42" s="154">
        <v>4696</v>
      </c>
      <c r="F42" s="154">
        <v>2330</v>
      </c>
      <c r="G42" s="154">
        <v>1126</v>
      </c>
      <c r="H42" s="154">
        <v>68187</v>
      </c>
    </row>
    <row r="43" spans="1:8" ht="9" customHeight="1">
      <c r="A43" s="63" t="s">
        <v>29</v>
      </c>
      <c r="B43" s="154">
        <v>8954</v>
      </c>
      <c r="C43" s="154">
        <v>11872</v>
      </c>
      <c r="D43" s="154">
        <v>5668</v>
      </c>
      <c r="E43" s="154">
        <v>3252</v>
      </c>
      <c r="F43" s="154">
        <v>1028</v>
      </c>
      <c r="G43" s="154">
        <v>631</v>
      </c>
      <c r="H43" s="154">
        <v>64409</v>
      </c>
    </row>
    <row r="44" spans="1:8" ht="9" customHeight="1">
      <c r="A44" s="63" t="s">
        <v>31</v>
      </c>
      <c r="B44" s="154">
        <v>1823</v>
      </c>
      <c r="C44" s="154">
        <v>2159</v>
      </c>
      <c r="D44" s="154">
        <v>2158</v>
      </c>
      <c r="E44" s="154">
        <v>1766</v>
      </c>
      <c r="F44" s="154">
        <v>1740</v>
      </c>
      <c r="G44" s="154">
        <v>875</v>
      </c>
      <c r="H44" s="154">
        <v>24141</v>
      </c>
    </row>
    <row r="45" spans="1:8" ht="9" customHeight="1">
      <c r="A45" s="63" t="s">
        <v>32</v>
      </c>
      <c r="B45" s="154">
        <v>792</v>
      </c>
      <c r="C45" s="154">
        <v>663</v>
      </c>
      <c r="D45" s="154">
        <v>748</v>
      </c>
      <c r="E45" s="154">
        <v>720</v>
      </c>
      <c r="F45" s="154">
        <v>527</v>
      </c>
      <c r="G45" s="154">
        <v>419</v>
      </c>
      <c r="H45" s="154">
        <v>6770</v>
      </c>
    </row>
    <row r="46" spans="1:8" ht="9" customHeight="1">
      <c r="A46" s="63" t="s">
        <v>33</v>
      </c>
      <c r="B46" s="154">
        <v>203</v>
      </c>
      <c r="C46" s="154">
        <v>78</v>
      </c>
      <c r="D46" s="154">
        <v>79</v>
      </c>
      <c r="E46" s="154">
        <v>122</v>
      </c>
      <c r="F46" s="154">
        <v>52</v>
      </c>
      <c r="G46" s="154">
        <v>88</v>
      </c>
      <c r="H46" s="154">
        <v>3810</v>
      </c>
    </row>
    <row r="47" spans="1:8" ht="9" customHeight="1">
      <c r="A47" s="63" t="s">
        <v>34</v>
      </c>
      <c r="B47" s="154">
        <v>130</v>
      </c>
      <c r="C47" s="154">
        <v>400</v>
      </c>
      <c r="D47" s="154">
        <v>350</v>
      </c>
      <c r="E47" s="154">
        <v>250</v>
      </c>
      <c r="F47" s="154">
        <v>150</v>
      </c>
      <c r="G47" s="154">
        <v>120</v>
      </c>
      <c r="H47" s="154">
        <v>3320</v>
      </c>
    </row>
    <row r="48" spans="1:8" ht="9" customHeight="1">
      <c r="A48" s="85" t="s">
        <v>35</v>
      </c>
      <c r="B48" s="155">
        <v>155398</v>
      </c>
      <c r="C48" s="155">
        <v>164002</v>
      </c>
      <c r="D48" s="155">
        <v>147300</v>
      </c>
      <c r="E48" s="155">
        <v>118176</v>
      </c>
      <c r="F48" s="155">
        <v>59817</v>
      </c>
      <c r="G48" s="155">
        <v>39947</v>
      </c>
      <c r="H48" s="155">
        <v>1426514</v>
      </c>
    </row>
    <row r="49" spans="1:8" ht="9" customHeight="1">
      <c r="A49" s="85"/>
      <c r="B49" s="155"/>
      <c r="C49" s="155"/>
      <c r="D49" s="155"/>
      <c r="E49" s="155"/>
      <c r="F49" s="155"/>
      <c r="G49" s="155"/>
      <c r="H49" s="155"/>
    </row>
    <row r="50" spans="1:8" ht="9" customHeight="1">
      <c r="A50" s="63" t="s">
        <v>41</v>
      </c>
      <c r="B50" s="154">
        <v>6906</v>
      </c>
      <c r="C50" s="154">
        <v>11259</v>
      </c>
      <c r="D50" s="154">
        <v>8131</v>
      </c>
      <c r="E50" s="154">
        <v>5848</v>
      </c>
      <c r="F50" s="154">
        <v>2722</v>
      </c>
      <c r="G50" s="154">
        <v>1727</v>
      </c>
      <c r="H50" s="154">
        <v>69809</v>
      </c>
    </row>
    <row r="51" spans="1:8" ht="9" customHeight="1">
      <c r="A51" s="63" t="s">
        <v>42</v>
      </c>
      <c r="B51" s="154">
        <v>6076</v>
      </c>
      <c r="C51" s="154">
        <v>10101</v>
      </c>
      <c r="D51" s="154">
        <v>6018</v>
      </c>
      <c r="E51" s="154">
        <v>5960</v>
      </c>
      <c r="F51" s="154">
        <v>2974</v>
      </c>
      <c r="G51" s="154">
        <v>1310</v>
      </c>
      <c r="H51" s="154">
        <v>61587</v>
      </c>
    </row>
    <row r="52" spans="1:8" ht="9" customHeight="1">
      <c r="A52" s="85" t="s">
        <v>43</v>
      </c>
      <c r="B52" s="155">
        <v>12982</v>
      </c>
      <c r="C52" s="155">
        <v>21360</v>
      </c>
      <c r="D52" s="155">
        <v>14149</v>
      </c>
      <c r="E52" s="155">
        <v>11808</v>
      </c>
      <c r="F52" s="155">
        <v>5696</v>
      </c>
      <c r="G52" s="155">
        <v>3037</v>
      </c>
      <c r="H52" s="155">
        <v>131396</v>
      </c>
    </row>
    <row r="53" spans="1:8" ht="9" customHeight="1">
      <c r="A53" s="85"/>
      <c r="B53" s="155"/>
      <c r="C53" s="155"/>
      <c r="D53" s="155"/>
      <c r="E53" s="155"/>
      <c r="F53" s="155"/>
      <c r="G53" s="155"/>
      <c r="H53" s="155"/>
    </row>
    <row r="54" spans="1:8" ht="9" customHeight="1">
      <c r="A54" s="63" t="s">
        <v>36</v>
      </c>
      <c r="B54" s="154">
        <v>3398</v>
      </c>
      <c r="C54" s="154">
        <v>5245</v>
      </c>
      <c r="D54" s="154">
        <v>6988</v>
      </c>
      <c r="E54" s="154">
        <v>1357</v>
      </c>
      <c r="F54" s="154">
        <v>1251</v>
      </c>
      <c r="G54" s="154">
        <v>915</v>
      </c>
      <c r="H54" s="154">
        <v>31930</v>
      </c>
    </row>
    <row r="55" spans="1:8" ht="9" customHeight="1">
      <c r="A55" s="63" t="s">
        <v>38</v>
      </c>
      <c r="B55" s="154">
        <v>19</v>
      </c>
      <c r="C55" s="154">
        <v>26</v>
      </c>
      <c r="D55" s="154">
        <v>114</v>
      </c>
      <c r="E55" s="154">
        <v>27</v>
      </c>
      <c r="F55" s="154">
        <v>43</v>
      </c>
      <c r="G55" s="154">
        <v>120</v>
      </c>
      <c r="H55" s="154">
        <v>567</v>
      </c>
    </row>
    <row r="56" spans="1:8" ht="9" customHeight="1">
      <c r="A56" s="63" t="s">
        <v>39</v>
      </c>
      <c r="B56" s="154">
        <v>19894</v>
      </c>
      <c r="C56" s="154">
        <v>28427</v>
      </c>
      <c r="D56" s="154">
        <v>22901</v>
      </c>
      <c r="E56" s="154">
        <v>8820</v>
      </c>
      <c r="F56" s="154">
        <v>6245</v>
      </c>
      <c r="G56" s="154">
        <v>3425</v>
      </c>
      <c r="H56" s="154">
        <v>208384</v>
      </c>
    </row>
    <row r="57" spans="1:8" ht="9" customHeight="1">
      <c r="A57" s="85" t="s">
        <v>40</v>
      </c>
      <c r="B57" s="155">
        <v>23311</v>
      </c>
      <c r="C57" s="155">
        <v>33698</v>
      </c>
      <c r="D57" s="155">
        <v>30003</v>
      </c>
      <c r="E57" s="155">
        <v>10204</v>
      </c>
      <c r="F57" s="155">
        <v>7539</v>
      </c>
      <c r="G57" s="155">
        <v>4460</v>
      </c>
      <c r="H57" s="155">
        <v>240881</v>
      </c>
    </row>
    <row r="58" spans="1:8" ht="9" customHeight="1">
      <c r="A58" s="85"/>
      <c r="B58" s="155"/>
      <c r="C58" s="155"/>
      <c r="D58" s="155"/>
      <c r="E58" s="155"/>
      <c r="F58" s="155"/>
      <c r="G58" s="155"/>
      <c r="H58" s="155"/>
    </row>
    <row r="59" spans="1:8" ht="9" customHeight="1">
      <c r="A59" s="63" t="s">
        <v>44</v>
      </c>
      <c r="B59" s="154">
        <v>32073</v>
      </c>
      <c r="C59" s="154">
        <v>41347</v>
      </c>
      <c r="D59" s="154">
        <v>14580</v>
      </c>
      <c r="E59" s="154">
        <v>15080</v>
      </c>
      <c r="F59" s="154">
        <v>26273</v>
      </c>
      <c r="G59" s="154">
        <v>22361</v>
      </c>
      <c r="H59" s="154">
        <v>414334</v>
      </c>
    </row>
    <row r="60" spans="1:8" ht="9" customHeight="1">
      <c r="A60" s="63" t="s">
        <v>45</v>
      </c>
      <c r="B60" s="154">
        <v>4002</v>
      </c>
      <c r="C60" s="154">
        <v>3813</v>
      </c>
      <c r="D60" s="154">
        <v>1249</v>
      </c>
      <c r="E60" s="154">
        <v>779</v>
      </c>
      <c r="F60" s="154">
        <v>502</v>
      </c>
      <c r="G60" s="154">
        <v>242</v>
      </c>
      <c r="H60" s="154">
        <v>32447</v>
      </c>
    </row>
    <row r="61" spans="1:8" ht="9" customHeight="1">
      <c r="A61" s="63" t="s">
        <v>46</v>
      </c>
      <c r="B61" s="154">
        <v>678533</v>
      </c>
      <c r="C61" s="154">
        <v>751467</v>
      </c>
      <c r="D61" s="154">
        <v>715099</v>
      </c>
      <c r="E61" s="154">
        <v>613404</v>
      </c>
      <c r="F61" s="154">
        <v>379104</v>
      </c>
      <c r="G61" s="154">
        <v>280965</v>
      </c>
      <c r="H61" s="154">
        <v>7330363</v>
      </c>
    </row>
    <row r="62" spans="1:8" ht="9" customHeight="1">
      <c r="A62" s="63" t="s">
        <v>47</v>
      </c>
      <c r="B62" s="154">
        <v>19493</v>
      </c>
      <c r="C62" s="154">
        <v>31634</v>
      </c>
      <c r="D62" s="154">
        <v>21934</v>
      </c>
      <c r="E62" s="154">
        <v>18321</v>
      </c>
      <c r="F62" s="154">
        <v>12608</v>
      </c>
      <c r="G62" s="154">
        <v>6735</v>
      </c>
      <c r="H62" s="154">
        <v>224721</v>
      </c>
    </row>
    <row r="63" spans="1:8" ht="9" customHeight="1">
      <c r="A63" s="85" t="s">
        <v>48</v>
      </c>
      <c r="B63" s="155">
        <v>734101</v>
      </c>
      <c r="C63" s="155">
        <v>828261</v>
      </c>
      <c r="D63" s="155">
        <v>752862</v>
      </c>
      <c r="E63" s="155">
        <v>647584</v>
      </c>
      <c r="F63" s="155">
        <v>418487</v>
      </c>
      <c r="G63" s="155">
        <v>310303</v>
      </c>
      <c r="H63" s="155">
        <v>8001865</v>
      </c>
    </row>
    <row r="64" spans="1:8" ht="9" customHeight="1">
      <c r="A64" s="85"/>
      <c r="B64" s="155"/>
      <c r="C64" s="155"/>
      <c r="D64" s="155"/>
      <c r="E64" s="155"/>
      <c r="F64" s="155"/>
      <c r="G64" s="155"/>
      <c r="H64" s="155"/>
    </row>
    <row r="65" spans="1:8" ht="9" customHeight="1">
      <c r="A65" s="63" t="s">
        <v>49</v>
      </c>
      <c r="B65" s="154">
        <v>332</v>
      </c>
      <c r="C65" s="154">
        <v>427</v>
      </c>
      <c r="D65" s="154">
        <v>374</v>
      </c>
      <c r="E65" s="154">
        <v>62</v>
      </c>
      <c r="F65" s="154">
        <v>218</v>
      </c>
      <c r="G65" s="154">
        <v>243</v>
      </c>
      <c r="H65" s="154">
        <v>2328</v>
      </c>
    </row>
    <row r="66" spans="1:8" ht="9" customHeight="1">
      <c r="A66" s="63" t="s">
        <v>50</v>
      </c>
      <c r="B66" s="154">
        <v>1380</v>
      </c>
      <c r="C66" s="154">
        <v>2398</v>
      </c>
      <c r="D66" s="154">
        <v>1500</v>
      </c>
      <c r="E66" s="154">
        <v>681</v>
      </c>
      <c r="F66" s="154">
        <v>672</v>
      </c>
      <c r="G66" s="154">
        <v>714</v>
      </c>
      <c r="H66" s="154">
        <v>12790</v>
      </c>
    </row>
    <row r="67" spans="1:8" ht="9" customHeight="1">
      <c r="A67" s="63" t="s">
        <v>51</v>
      </c>
      <c r="B67" s="154">
        <v>1314</v>
      </c>
      <c r="C67" s="157">
        <v>2841</v>
      </c>
      <c r="D67" s="154">
        <v>1878</v>
      </c>
      <c r="E67" s="154">
        <v>1174</v>
      </c>
      <c r="F67" s="154">
        <v>1719</v>
      </c>
      <c r="G67" s="154">
        <v>517</v>
      </c>
      <c r="H67" s="154">
        <v>15464</v>
      </c>
    </row>
    <row r="68" spans="1:8" ht="9" customHeight="1">
      <c r="A68" s="85" t="s">
        <v>53</v>
      </c>
      <c r="B68" s="155">
        <v>3026</v>
      </c>
      <c r="C68" s="155">
        <v>5666</v>
      </c>
      <c r="D68" s="155">
        <v>3752</v>
      </c>
      <c r="E68" s="155">
        <v>1917</v>
      </c>
      <c r="F68" s="155">
        <v>2609</v>
      </c>
      <c r="G68" s="155">
        <v>1474</v>
      </c>
      <c r="H68" s="155">
        <v>30582</v>
      </c>
    </row>
    <row r="69" spans="1:8" ht="9" customHeight="1">
      <c r="A69" s="85"/>
      <c r="B69" s="155"/>
      <c r="C69" s="155"/>
      <c r="D69" s="155"/>
      <c r="E69" s="155"/>
      <c r="F69" s="155"/>
      <c r="G69" s="155"/>
      <c r="H69" s="155"/>
    </row>
    <row r="70" spans="1:8" ht="9" customHeight="1">
      <c r="A70" s="63" t="s">
        <v>54</v>
      </c>
      <c r="B70" s="154">
        <v>1398</v>
      </c>
      <c r="C70" s="154">
        <v>539</v>
      </c>
      <c r="D70" s="155">
        <v>1254</v>
      </c>
      <c r="E70" s="154">
        <v>2130</v>
      </c>
      <c r="F70" s="154">
        <v>665</v>
      </c>
      <c r="G70" s="154">
        <v>64</v>
      </c>
      <c r="H70" s="154">
        <v>15884</v>
      </c>
    </row>
    <row r="71" spans="1:8" ht="9" customHeight="1">
      <c r="A71" s="63" t="s">
        <v>55</v>
      </c>
      <c r="B71" s="154">
        <v>1284</v>
      </c>
      <c r="C71" s="154">
        <v>3734</v>
      </c>
      <c r="D71" s="154">
        <v>949</v>
      </c>
      <c r="E71" s="154">
        <v>800</v>
      </c>
      <c r="F71" s="154">
        <v>244</v>
      </c>
      <c r="G71" s="154">
        <v>76</v>
      </c>
      <c r="H71" s="154">
        <v>11992</v>
      </c>
    </row>
    <row r="72" spans="1:8" ht="9" customHeight="1">
      <c r="A72" s="85" t="s">
        <v>56</v>
      </c>
      <c r="B72" s="155">
        <v>2682</v>
      </c>
      <c r="C72" s="155">
        <v>4273</v>
      </c>
      <c r="D72" s="155">
        <v>2203</v>
      </c>
      <c r="E72" s="155">
        <v>2930</v>
      </c>
      <c r="F72" s="155">
        <v>909</v>
      </c>
      <c r="G72" s="155">
        <v>140</v>
      </c>
      <c r="H72" s="155">
        <v>27876</v>
      </c>
    </row>
    <row r="73" spans="1:8" ht="9" customHeight="1">
      <c r="A73" s="67"/>
      <c r="B73" s="52"/>
      <c r="C73" s="52"/>
      <c r="D73" s="52"/>
      <c r="E73" s="52"/>
      <c r="F73" s="52"/>
      <c r="G73" s="52"/>
      <c r="H73" s="52"/>
    </row>
    <row r="74" spans="1:12" ht="12" customHeight="1">
      <c r="A74" s="81" t="s">
        <v>159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</row>
    <row r="75" spans="1:12" ht="11.25" customHeight="1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</row>
    <row r="76" ht="8.25" customHeight="1">
      <c r="A76" s="66"/>
    </row>
    <row r="77" spans="1:8" ht="12" customHeight="1">
      <c r="A77" s="344" t="s">
        <v>101</v>
      </c>
      <c r="B77" s="428" t="s">
        <v>110</v>
      </c>
      <c r="C77" s="428" t="s">
        <v>111</v>
      </c>
      <c r="D77" s="428" t="s">
        <v>112</v>
      </c>
      <c r="E77" s="428" t="s">
        <v>113</v>
      </c>
      <c r="F77" s="428" t="s">
        <v>114</v>
      </c>
      <c r="G77" s="428" t="s">
        <v>115</v>
      </c>
      <c r="H77" s="428" t="s">
        <v>1</v>
      </c>
    </row>
    <row r="78" spans="1:8" ht="12" customHeight="1">
      <c r="A78" s="345" t="s">
        <v>108</v>
      </c>
      <c r="B78" s="416"/>
      <c r="C78" s="416"/>
      <c r="D78" s="416"/>
      <c r="E78" s="416"/>
      <c r="F78" s="416"/>
      <c r="G78" s="416"/>
      <c r="H78" s="416"/>
    </row>
    <row r="79" spans="1:8" ht="9" customHeight="1">
      <c r="A79" s="63"/>
      <c r="B79" s="28"/>
      <c r="C79" s="28"/>
      <c r="D79" s="28"/>
      <c r="E79" s="28"/>
      <c r="F79" s="28"/>
      <c r="G79" s="28"/>
      <c r="H79" s="28"/>
    </row>
    <row r="80" spans="1:8" ht="9" customHeight="1">
      <c r="A80" s="349" t="s">
        <v>94</v>
      </c>
      <c r="B80" s="154">
        <v>1574</v>
      </c>
      <c r="C80" s="154">
        <v>2755</v>
      </c>
      <c r="D80" s="154">
        <v>3254</v>
      </c>
      <c r="E80" s="154">
        <v>1907</v>
      </c>
      <c r="F80" s="154">
        <v>1547</v>
      </c>
      <c r="G80" s="154">
        <v>918</v>
      </c>
      <c r="H80" s="154">
        <v>31429</v>
      </c>
    </row>
    <row r="81" spans="1:8" ht="9" customHeight="1">
      <c r="A81" s="349" t="s">
        <v>58</v>
      </c>
      <c r="B81" s="154">
        <v>946</v>
      </c>
      <c r="C81" s="154">
        <v>880</v>
      </c>
      <c r="D81" s="154">
        <v>572</v>
      </c>
      <c r="E81" s="154">
        <v>800</v>
      </c>
      <c r="F81" s="154">
        <v>813</v>
      </c>
      <c r="G81" s="154">
        <v>929</v>
      </c>
      <c r="H81" s="154">
        <v>13404</v>
      </c>
    </row>
    <row r="82" spans="1:8" ht="9" customHeight="1">
      <c r="A82" s="349" t="s">
        <v>59</v>
      </c>
      <c r="B82" s="154">
        <v>106852</v>
      </c>
      <c r="C82" s="154">
        <v>109834</v>
      </c>
      <c r="D82" s="154">
        <v>92421</v>
      </c>
      <c r="E82" s="154">
        <v>81454</v>
      </c>
      <c r="F82" s="154">
        <v>42043</v>
      </c>
      <c r="G82" s="154">
        <v>47966</v>
      </c>
      <c r="H82" s="154">
        <v>1205914</v>
      </c>
    </row>
    <row r="83" spans="1:8" ht="9" customHeight="1">
      <c r="A83" s="349" t="s">
        <v>60</v>
      </c>
      <c r="B83" s="154">
        <v>29557</v>
      </c>
      <c r="C83" s="154">
        <v>41894</v>
      </c>
      <c r="D83" s="154">
        <v>32172</v>
      </c>
      <c r="E83" s="154">
        <v>24086</v>
      </c>
      <c r="F83" s="154">
        <v>16680</v>
      </c>
      <c r="G83" s="154">
        <v>6642</v>
      </c>
      <c r="H83" s="154">
        <v>381481</v>
      </c>
    </row>
    <row r="84" spans="1:8" ht="9" customHeight="1">
      <c r="A84" s="152" t="s">
        <v>61</v>
      </c>
      <c r="B84" s="155">
        <v>138929</v>
      </c>
      <c r="C84" s="155">
        <v>155363</v>
      </c>
      <c r="D84" s="155">
        <v>128419</v>
      </c>
      <c r="E84" s="155">
        <v>108247</v>
      </c>
      <c r="F84" s="155">
        <v>61083</v>
      </c>
      <c r="G84" s="155">
        <v>56455</v>
      </c>
      <c r="H84" s="155">
        <v>1632228</v>
      </c>
    </row>
    <row r="85" spans="1:8" ht="9" customHeight="1">
      <c r="A85" s="152"/>
      <c r="B85" s="155"/>
      <c r="C85" s="155"/>
      <c r="D85" s="155"/>
      <c r="E85" s="155"/>
      <c r="F85" s="155"/>
      <c r="G85" s="155"/>
      <c r="H85" s="155"/>
    </row>
    <row r="86" spans="1:8" ht="9" customHeight="1">
      <c r="A86" s="350" t="s">
        <v>62</v>
      </c>
      <c r="B86" s="154">
        <v>16456</v>
      </c>
      <c r="C86" s="154">
        <v>33484</v>
      </c>
      <c r="D86" s="154">
        <v>27078</v>
      </c>
      <c r="E86" s="154">
        <v>14243</v>
      </c>
      <c r="F86" s="154">
        <v>13595</v>
      </c>
      <c r="G86" s="154">
        <v>10308</v>
      </c>
      <c r="H86" s="154">
        <v>254921</v>
      </c>
    </row>
    <row r="87" spans="1:8" ht="9" customHeight="1">
      <c r="A87" s="350" t="s">
        <v>63</v>
      </c>
      <c r="B87" s="154">
        <v>121</v>
      </c>
      <c r="C87" s="154">
        <v>257</v>
      </c>
      <c r="D87" s="154">
        <v>205</v>
      </c>
      <c r="E87" s="154">
        <v>223</v>
      </c>
      <c r="F87" s="154">
        <v>147</v>
      </c>
      <c r="G87" s="154">
        <v>135</v>
      </c>
      <c r="H87" s="154">
        <v>1213</v>
      </c>
    </row>
    <row r="88" spans="1:8" ht="9" customHeight="1">
      <c r="A88" s="350" t="s">
        <v>64</v>
      </c>
      <c r="B88" s="154">
        <v>291</v>
      </c>
      <c r="C88" s="154">
        <v>278</v>
      </c>
      <c r="D88" s="154">
        <v>138</v>
      </c>
      <c r="E88" s="154">
        <v>47</v>
      </c>
      <c r="F88" s="154">
        <v>86</v>
      </c>
      <c r="G88" s="154">
        <v>47</v>
      </c>
      <c r="H88" s="154">
        <v>1802</v>
      </c>
    </row>
    <row r="89" spans="1:8" ht="9" customHeight="1">
      <c r="A89" s="168" t="s">
        <v>66</v>
      </c>
      <c r="B89" s="155">
        <v>16868</v>
      </c>
      <c r="C89" s="155">
        <v>34019</v>
      </c>
      <c r="D89" s="155">
        <v>27421</v>
      </c>
      <c r="E89" s="155">
        <v>14513</v>
      </c>
      <c r="F89" s="155">
        <v>13828</v>
      </c>
      <c r="G89" s="155">
        <v>10490</v>
      </c>
      <c r="H89" s="155">
        <v>257936</v>
      </c>
    </row>
    <row r="90" spans="1:8" ht="9" customHeight="1">
      <c r="A90" s="168"/>
      <c r="B90" s="155"/>
      <c r="C90" s="155"/>
      <c r="D90" s="155"/>
      <c r="E90" s="155"/>
      <c r="F90" s="155"/>
      <c r="G90" s="155"/>
      <c r="H90" s="155"/>
    </row>
    <row r="91" spans="1:8" ht="9" customHeight="1">
      <c r="A91" s="350" t="s">
        <v>67</v>
      </c>
      <c r="B91" s="154">
        <v>12226</v>
      </c>
      <c r="C91" s="154">
        <v>21966</v>
      </c>
      <c r="D91" s="154">
        <v>11921</v>
      </c>
      <c r="E91" s="154">
        <v>5600</v>
      </c>
      <c r="F91" s="154">
        <v>1481</v>
      </c>
      <c r="G91" s="154">
        <v>1528</v>
      </c>
      <c r="H91" s="154">
        <v>109081</v>
      </c>
    </row>
    <row r="92" spans="1:8" ht="9" customHeight="1">
      <c r="A92" s="350" t="s">
        <v>68</v>
      </c>
      <c r="B92" s="154">
        <v>2592</v>
      </c>
      <c r="C92" s="154">
        <v>5003</v>
      </c>
      <c r="D92" s="154">
        <v>2344</v>
      </c>
      <c r="E92" s="154">
        <v>2315</v>
      </c>
      <c r="F92" s="154">
        <v>1894</v>
      </c>
      <c r="G92" s="154">
        <v>214</v>
      </c>
      <c r="H92" s="154">
        <v>38159</v>
      </c>
    </row>
    <row r="93" spans="1:8" ht="9" customHeight="1">
      <c r="A93" s="168" t="s">
        <v>69</v>
      </c>
      <c r="B93" s="155">
        <v>14818</v>
      </c>
      <c r="C93" s="155">
        <v>26969</v>
      </c>
      <c r="D93" s="155">
        <v>14265</v>
      </c>
      <c r="E93" s="155">
        <v>7915</v>
      </c>
      <c r="F93" s="155">
        <v>3375</v>
      </c>
      <c r="G93" s="155">
        <v>1742</v>
      </c>
      <c r="H93" s="155">
        <v>147240</v>
      </c>
    </row>
    <row r="94" spans="1:8" ht="9" customHeight="1">
      <c r="A94" s="168"/>
      <c r="B94" s="155"/>
      <c r="C94" s="155"/>
      <c r="D94" s="155"/>
      <c r="E94" s="155"/>
      <c r="F94" s="155"/>
      <c r="G94" s="155"/>
      <c r="H94" s="155"/>
    </row>
    <row r="95" spans="1:8" ht="9" customHeight="1">
      <c r="A95" s="350" t="s">
        <v>95</v>
      </c>
      <c r="B95" s="154">
        <v>1245</v>
      </c>
      <c r="C95" s="154">
        <v>8279</v>
      </c>
      <c r="D95" s="154">
        <v>3520</v>
      </c>
      <c r="E95" s="154">
        <v>1738</v>
      </c>
      <c r="F95" s="154">
        <v>1384</v>
      </c>
      <c r="G95" s="154">
        <v>730</v>
      </c>
      <c r="H95" s="154">
        <v>30390</v>
      </c>
    </row>
    <row r="96" spans="1:8" ht="9" customHeight="1">
      <c r="A96" s="350" t="s">
        <v>70</v>
      </c>
      <c r="B96" s="154">
        <v>2025</v>
      </c>
      <c r="C96" s="154">
        <v>3454</v>
      </c>
      <c r="D96" s="154">
        <v>1922</v>
      </c>
      <c r="E96" s="154">
        <v>856</v>
      </c>
      <c r="F96" s="154">
        <v>391</v>
      </c>
      <c r="G96" s="154">
        <v>175</v>
      </c>
      <c r="H96" s="154">
        <v>18633</v>
      </c>
    </row>
    <row r="97" spans="1:8" ht="9" customHeight="1">
      <c r="A97" s="350" t="s">
        <v>71</v>
      </c>
      <c r="B97" s="154">
        <v>542</v>
      </c>
      <c r="C97" s="154">
        <v>6991</v>
      </c>
      <c r="D97" s="154">
        <v>2384</v>
      </c>
      <c r="E97" s="154">
        <v>1380</v>
      </c>
      <c r="F97" s="154">
        <v>377</v>
      </c>
      <c r="G97" s="351" t="s">
        <v>82</v>
      </c>
      <c r="H97" s="154">
        <v>11674</v>
      </c>
    </row>
    <row r="98" spans="1:8" ht="9" customHeight="1">
      <c r="A98" s="350" t="s">
        <v>174</v>
      </c>
      <c r="B98" s="154">
        <v>6499</v>
      </c>
      <c r="C98" s="154">
        <v>13304</v>
      </c>
      <c r="D98" s="154">
        <v>7972</v>
      </c>
      <c r="E98" s="154">
        <v>4476</v>
      </c>
      <c r="F98" s="154">
        <v>2676</v>
      </c>
      <c r="G98" s="154">
        <v>1580</v>
      </c>
      <c r="H98" s="154">
        <v>70087</v>
      </c>
    </row>
    <row r="99" spans="1:8" ht="9" customHeight="1">
      <c r="A99" s="168" t="s">
        <v>73</v>
      </c>
      <c r="B99" s="155">
        <v>10311</v>
      </c>
      <c r="C99" s="155">
        <v>32028</v>
      </c>
      <c r="D99" s="155">
        <v>15798</v>
      </c>
      <c r="E99" s="155">
        <v>8450</v>
      </c>
      <c r="F99" s="155">
        <v>4828</v>
      </c>
      <c r="G99" s="155">
        <v>2485</v>
      </c>
      <c r="H99" s="155">
        <v>130784</v>
      </c>
    </row>
    <row r="100" spans="1:8" ht="9" customHeight="1">
      <c r="A100" s="168"/>
      <c r="B100" s="155"/>
      <c r="C100" s="155"/>
      <c r="D100" s="155"/>
      <c r="E100" s="155"/>
      <c r="F100" s="155"/>
      <c r="G100" s="155"/>
      <c r="H100" s="155"/>
    </row>
    <row r="101" spans="1:8" ht="9" customHeight="1">
      <c r="A101" s="350" t="s">
        <v>74</v>
      </c>
      <c r="B101" s="154">
        <v>10237</v>
      </c>
      <c r="C101" s="154">
        <v>16305</v>
      </c>
      <c r="D101" s="154">
        <v>10901</v>
      </c>
      <c r="E101" s="154">
        <v>3882</v>
      </c>
      <c r="F101" s="154">
        <v>1849</v>
      </c>
      <c r="G101" s="154">
        <v>1257</v>
      </c>
      <c r="H101" s="154">
        <v>78916</v>
      </c>
    </row>
    <row r="102" spans="1:8" ht="9" customHeight="1">
      <c r="A102" s="350" t="s">
        <v>96</v>
      </c>
      <c r="B102" s="154">
        <v>2321</v>
      </c>
      <c r="C102" s="154">
        <v>3722</v>
      </c>
      <c r="D102" s="154">
        <v>3862</v>
      </c>
      <c r="E102" s="154">
        <v>1859</v>
      </c>
      <c r="F102" s="154">
        <v>379</v>
      </c>
      <c r="G102" s="154">
        <v>298</v>
      </c>
      <c r="H102" s="154">
        <v>24799</v>
      </c>
    </row>
    <row r="103" spans="1:8" ht="9" customHeight="1">
      <c r="A103" s="168" t="s">
        <v>76</v>
      </c>
      <c r="B103" s="155">
        <v>12558</v>
      </c>
      <c r="C103" s="155">
        <v>20027</v>
      </c>
      <c r="D103" s="155">
        <v>14763</v>
      </c>
      <c r="E103" s="155">
        <v>5741</v>
      </c>
      <c r="F103" s="155">
        <v>2228</v>
      </c>
      <c r="G103" s="155">
        <v>1555</v>
      </c>
      <c r="H103" s="155">
        <v>103715</v>
      </c>
    </row>
    <row r="104" spans="1:8" ht="9" customHeight="1">
      <c r="A104" s="168"/>
      <c r="B104" s="155"/>
      <c r="C104" s="155"/>
      <c r="D104" s="155"/>
      <c r="E104" s="155"/>
      <c r="F104" s="155"/>
      <c r="G104" s="155"/>
      <c r="H104" s="155"/>
    </row>
    <row r="105" spans="1:8" ht="9" customHeight="1">
      <c r="A105" s="168" t="s">
        <v>77</v>
      </c>
      <c r="B105" s="155">
        <v>1444246</v>
      </c>
      <c r="C105" s="155">
        <v>1674498</v>
      </c>
      <c r="D105" s="155">
        <v>1502871</v>
      </c>
      <c r="E105" s="155">
        <v>1143911</v>
      </c>
      <c r="F105" s="155">
        <v>715186</v>
      </c>
      <c r="G105" s="155">
        <v>545034</v>
      </c>
      <c r="H105" s="155">
        <v>15298542</v>
      </c>
    </row>
    <row r="106" spans="1:8" ht="9" customHeight="1">
      <c r="A106" s="168" t="s">
        <v>197</v>
      </c>
      <c r="B106" s="155">
        <v>319262</v>
      </c>
      <c r="C106" s="155">
        <v>348832</v>
      </c>
      <c r="D106" s="155">
        <v>351936</v>
      </c>
      <c r="E106" s="155">
        <v>206426</v>
      </c>
      <c r="F106" s="155">
        <v>134787</v>
      </c>
      <c r="G106" s="155">
        <v>112946</v>
      </c>
      <c r="H106" s="155">
        <v>2890759</v>
      </c>
    </row>
    <row r="107" spans="1:8" ht="9" customHeight="1">
      <c r="A107" s="168" t="s">
        <v>144</v>
      </c>
      <c r="B107" s="155">
        <v>925792</v>
      </c>
      <c r="C107" s="155">
        <v>1047321</v>
      </c>
      <c r="D107" s="155">
        <v>944314</v>
      </c>
      <c r="E107" s="155">
        <v>787772</v>
      </c>
      <c r="F107" s="155">
        <v>491539</v>
      </c>
      <c r="G107" s="155">
        <v>357747</v>
      </c>
      <c r="H107" s="155">
        <v>9800656</v>
      </c>
    </row>
    <row r="108" spans="1:8" ht="9" customHeight="1">
      <c r="A108" s="168" t="s">
        <v>198</v>
      </c>
      <c r="B108" s="155">
        <v>199192</v>
      </c>
      <c r="C108" s="155">
        <v>278345</v>
      </c>
      <c r="D108" s="155">
        <v>206621</v>
      </c>
      <c r="E108" s="155">
        <v>149713</v>
      </c>
      <c r="F108" s="155">
        <v>88860</v>
      </c>
      <c r="G108" s="155">
        <v>74341</v>
      </c>
      <c r="H108" s="155">
        <v>2330361</v>
      </c>
    </row>
    <row r="109" spans="1:8" ht="9" customHeight="1">
      <c r="A109" s="69"/>
      <c r="B109" s="54"/>
      <c r="C109" s="54"/>
      <c r="D109" s="54"/>
      <c r="E109" s="54"/>
      <c r="F109" s="54"/>
      <c r="G109" s="54"/>
      <c r="H109" s="54"/>
    </row>
    <row r="110" ht="9" customHeight="1">
      <c r="A110" s="63"/>
    </row>
    <row r="111" ht="9" customHeight="1">
      <c r="A111" s="364" t="s">
        <v>217</v>
      </c>
    </row>
    <row r="112" ht="8.25">
      <c r="A112" s="63"/>
    </row>
    <row r="113" ht="8.25">
      <c r="A113" s="63"/>
    </row>
    <row r="114" ht="8.25">
      <c r="A114" s="63"/>
    </row>
    <row r="115" ht="8.25">
      <c r="A115" s="63"/>
    </row>
    <row r="116" ht="8.25">
      <c r="A116" s="63"/>
    </row>
    <row r="117" ht="8.25">
      <c r="A117" s="63"/>
    </row>
    <row r="118" ht="8.25">
      <c r="A118" s="63"/>
    </row>
    <row r="119" ht="8.25">
      <c r="A119" s="63"/>
    </row>
    <row r="120" ht="8.25">
      <c r="A120" s="63"/>
    </row>
    <row r="121" ht="8.25">
      <c r="A121" s="63"/>
    </row>
    <row r="122" ht="8.25">
      <c r="A122" s="63"/>
    </row>
    <row r="123" ht="8.25">
      <c r="A123" s="63"/>
    </row>
    <row r="124" ht="8.25">
      <c r="A124" s="63"/>
    </row>
    <row r="125" ht="8.25">
      <c r="A125" s="63"/>
    </row>
    <row r="126" ht="8.25">
      <c r="A126" s="63"/>
    </row>
    <row r="127" ht="8.25">
      <c r="A127" s="63"/>
    </row>
    <row r="128" ht="8.25">
      <c r="A128" s="63"/>
    </row>
    <row r="129" ht="8.25">
      <c r="A129" s="63"/>
    </row>
    <row r="130" ht="8.25">
      <c r="A130" s="63"/>
    </row>
    <row r="131" ht="8.25">
      <c r="A131" s="63"/>
    </row>
    <row r="132" ht="8.25">
      <c r="A132" s="63"/>
    </row>
    <row r="133" ht="8.25">
      <c r="A133" s="63"/>
    </row>
    <row r="134" ht="8.25">
      <c r="A134" s="63"/>
    </row>
    <row r="135" ht="8.25">
      <c r="A135" s="63"/>
    </row>
    <row r="136" ht="8.25">
      <c r="A136" s="63"/>
    </row>
    <row r="137" ht="8.25">
      <c r="A137" s="63"/>
    </row>
    <row r="138" ht="8.25">
      <c r="A138" s="63"/>
    </row>
    <row r="139" ht="8.25">
      <c r="A139" s="63"/>
    </row>
    <row r="140" ht="8.25">
      <c r="A140" s="63"/>
    </row>
    <row r="141" ht="8.25">
      <c r="A141" s="63"/>
    </row>
    <row r="142" ht="8.25">
      <c r="A142" s="63"/>
    </row>
    <row r="143" ht="8.25">
      <c r="A143" s="63"/>
    </row>
    <row r="144" ht="8.25">
      <c r="A144" s="63"/>
    </row>
    <row r="145" ht="8.25">
      <c r="A145" s="63"/>
    </row>
    <row r="146" ht="8.25">
      <c r="A146" s="63"/>
    </row>
    <row r="147" ht="8.25">
      <c r="A147" s="63"/>
    </row>
    <row r="148" ht="8.25">
      <c r="A148" s="63"/>
    </row>
    <row r="149" ht="8.25">
      <c r="A149" s="63"/>
    </row>
    <row r="150" ht="8.25">
      <c r="A150" s="63"/>
    </row>
    <row r="151" ht="8.25">
      <c r="A151" s="63"/>
    </row>
    <row r="152" ht="8.25">
      <c r="A152" s="63"/>
    </row>
    <row r="153" ht="8.25">
      <c r="A153" s="63"/>
    </row>
    <row r="154" ht="8.25">
      <c r="A154" s="63"/>
    </row>
    <row r="155" ht="8.25">
      <c r="A155" s="63"/>
    </row>
    <row r="156" ht="8.25">
      <c r="A156" s="63"/>
    </row>
    <row r="157" ht="8.25">
      <c r="A157" s="63"/>
    </row>
    <row r="158" ht="8.25">
      <c r="A158" s="63"/>
    </row>
    <row r="159" ht="8.25">
      <c r="A159" s="63"/>
    </row>
    <row r="160" ht="8.25">
      <c r="A160" s="63"/>
    </row>
    <row r="161" ht="8.25">
      <c r="A161" s="63"/>
    </row>
    <row r="162" ht="8.25">
      <c r="A162" s="63"/>
    </row>
    <row r="163" ht="8.25">
      <c r="A163" s="63"/>
    </row>
    <row r="164" ht="8.25">
      <c r="A164" s="63"/>
    </row>
    <row r="165" ht="8.25">
      <c r="A165" s="63"/>
    </row>
    <row r="166" ht="8.25">
      <c r="A166" s="63"/>
    </row>
    <row r="167" ht="8.25">
      <c r="A167" s="63"/>
    </row>
    <row r="168" ht="8.25">
      <c r="A168" s="63"/>
    </row>
    <row r="169" ht="8.25">
      <c r="A169" s="63"/>
    </row>
    <row r="170" ht="8.25">
      <c r="A170" s="63"/>
    </row>
    <row r="171" ht="8.25">
      <c r="A171" s="63"/>
    </row>
    <row r="172" ht="8.25">
      <c r="A172" s="63"/>
    </row>
    <row r="173" ht="8.25">
      <c r="A173" s="63"/>
    </row>
    <row r="174" ht="8.25">
      <c r="A174" s="63"/>
    </row>
    <row r="175" ht="8.25">
      <c r="A175" s="63"/>
    </row>
    <row r="176" ht="8.25">
      <c r="A176" s="63"/>
    </row>
    <row r="177" ht="8.25">
      <c r="A177" s="63"/>
    </row>
    <row r="178" ht="8.25">
      <c r="A178" s="63"/>
    </row>
    <row r="179" ht="8.25">
      <c r="A179" s="63"/>
    </row>
    <row r="180" ht="8.25">
      <c r="A180" s="63"/>
    </row>
    <row r="181" ht="8.25">
      <c r="A181" s="63"/>
    </row>
    <row r="182" ht="8.25">
      <c r="A182" s="63"/>
    </row>
    <row r="183" ht="8.25">
      <c r="A183" s="63"/>
    </row>
    <row r="184" ht="8.25">
      <c r="A184" s="63"/>
    </row>
    <row r="185" ht="8.25">
      <c r="A185" s="63"/>
    </row>
    <row r="186" ht="8.25">
      <c r="A186" s="63"/>
    </row>
    <row r="187" ht="8.25">
      <c r="A187" s="63"/>
    </row>
    <row r="188" ht="8.25">
      <c r="A188" s="63"/>
    </row>
    <row r="189" ht="8.25">
      <c r="A189" s="63"/>
    </row>
    <row r="190" ht="8.25">
      <c r="A190" s="63"/>
    </row>
    <row r="191" ht="8.25">
      <c r="A191" s="63"/>
    </row>
    <row r="192" ht="8.25">
      <c r="A192" s="63"/>
    </row>
    <row r="193" ht="8.25">
      <c r="A193" s="63"/>
    </row>
    <row r="194" ht="8.25">
      <c r="A194" s="63"/>
    </row>
    <row r="195" ht="8.25">
      <c r="A195" s="63"/>
    </row>
    <row r="196" ht="8.25">
      <c r="A196" s="63"/>
    </row>
    <row r="197" ht="8.25">
      <c r="A197" s="63"/>
    </row>
    <row r="198" ht="8.25">
      <c r="A198" s="63"/>
    </row>
    <row r="199" ht="8.25">
      <c r="A199" s="63"/>
    </row>
    <row r="200" ht="8.25">
      <c r="A200" s="63"/>
    </row>
    <row r="201" ht="8.25">
      <c r="A201" s="63"/>
    </row>
    <row r="202" ht="8.25">
      <c r="A202" s="63"/>
    </row>
    <row r="203" ht="8.25">
      <c r="A203" s="63"/>
    </row>
    <row r="204" ht="8.25">
      <c r="A204" s="63"/>
    </row>
    <row r="205" ht="8.25">
      <c r="A205" s="63"/>
    </row>
    <row r="206" ht="8.25">
      <c r="A206" s="63"/>
    </row>
    <row r="207" ht="8.25">
      <c r="A207" s="63"/>
    </row>
    <row r="208" ht="8.25">
      <c r="A208" s="63"/>
    </row>
    <row r="209" ht="8.25">
      <c r="A209" s="63"/>
    </row>
    <row r="210" ht="8.25">
      <c r="A210" s="63"/>
    </row>
    <row r="211" ht="8.25">
      <c r="A211" s="63"/>
    </row>
    <row r="212" ht="8.25">
      <c r="A212" s="63"/>
    </row>
    <row r="213" ht="8.25">
      <c r="A213" s="63"/>
    </row>
    <row r="214" ht="8.25">
      <c r="A214" s="63"/>
    </row>
    <row r="215" ht="8.25">
      <c r="A215" s="63"/>
    </row>
    <row r="216" ht="8.25">
      <c r="A216" s="63"/>
    </row>
    <row r="217" ht="8.25">
      <c r="A217" s="63"/>
    </row>
    <row r="218" ht="8.25">
      <c r="A218" s="63"/>
    </row>
    <row r="219" ht="8.25">
      <c r="A219" s="63"/>
    </row>
    <row r="220" ht="8.25">
      <c r="A220" s="63"/>
    </row>
    <row r="221" ht="8.25">
      <c r="A221" s="63"/>
    </row>
    <row r="222" ht="8.25">
      <c r="A222" s="63"/>
    </row>
    <row r="223" ht="8.25">
      <c r="A223" s="63"/>
    </row>
    <row r="224" ht="8.25">
      <c r="A224" s="63"/>
    </row>
    <row r="225" ht="8.25">
      <c r="A225" s="63"/>
    </row>
    <row r="226" ht="8.25">
      <c r="A226" s="63"/>
    </row>
    <row r="227" ht="8.25">
      <c r="A227" s="63"/>
    </row>
    <row r="228" ht="8.25">
      <c r="A228" s="63"/>
    </row>
    <row r="229" ht="8.25">
      <c r="A229" s="63"/>
    </row>
    <row r="230" ht="8.25">
      <c r="A230" s="63"/>
    </row>
    <row r="231" ht="8.25">
      <c r="A231" s="63"/>
    </row>
    <row r="232" ht="8.25">
      <c r="A232" s="63"/>
    </row>
    <row r="233" ht="8.25">
      <c r="A233" s="63"/>
    </row>
  </sheetData>
  <mergeCells count="14">
    <mergeCell ref="B4:B5"/>
    <mergeCell ref="C4:C5"/>
    <mergeCell ref="D4:D5"/>
    <mergeCell ref="E4:E5"/>
    <mergeCell ref="F4:F5"/>
    <mergeCell ref="G4:G5"/>
    <mergeCell ref="H4:H5"/>
    <mergeCell ref="B77:B78"/>
    <mergeCell ref="C77:C78"/>
    <mergeCell ref="D77:D78"/>
    <mergeCell ref="E77:E78"/>
    <mergeCell ref="F77:F78"/>
    <mergeCell ref="G77:G78"/>
    <mergeCell ref="H77:H78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240" verticalDpi="240" orientation="portrait" paperSize="9" r:id="rId2"/>
  <headerFooter alignWithMargins="0">
    <oddFooter>&amp;C32</oddFooter>
  </headerFooter>
  <rowBreaks count="1" manualBreakCount="1">
    <brk id="7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PC-ISTAT1</cp:lastModifiedBy>
  <cp:lastPrinted>2004-06-25T11:40:15Z</cp:lastPrinted>
  <dcterms:created xsi:type="dcterms:W3CDTF">2001-09-28T13:02:28Z</dcterms:created>
  <dcterms:modified xsi:type="dcterms:W3CDTF">2004-06-25T11:44:15Z</dcterms:modified>
  <cp:category/>
  <cp:version/>
  <cp:contentType/>
  <cp:contentStatus/>
</cp:coreProperties>
</file>