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6195" tabRatio="878" activeTab="11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 " sheetId="9" r:id="rId9"/>
    <sheet name="5.10" sheetId="10" r:id="rId10"/>
    <sheet name="5.11" sheetId="11" r:id="rId11"/>
    <sheet name="5.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<sst xmlns="http://schemas.openxmlformats.org/spreadsheetml/2006/main" count="660" uniqueCount="206">
  <si>
    <t>ANNI</t>
  </si>
  <si>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</si>
  <si>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</si>
  <si>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</si>
  <si>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</si>
  <si>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</si>
  <si>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</si>
  <si>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</si>
  <si>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</si>
  <si>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</si>
  <si>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</si>
  <si>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</si>
  <si>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</si>
  <si>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</si>
  <si>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</si>
  <si>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</si>
  <si>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</si>
  <si>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</si>
  <si>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</si>
  <si>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</si>
  <si>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</si>
  <si>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</si>
  <si>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</si>
  <si>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</si>
  <si>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</si>
  <si>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Totale</t>
  </si>
  <si>
    <t>Superficie a terra</t>
  </si>
  <si>
    <t>Superficie a mare</t>
  </si>
  <si>
    <t>….</t>
  </si>
  <si>
    <t>Nord</t>
  </si>
  <si>
    <t>Centro</t>
  </si>
  <si>
    <t>Mezzogiorno</t>
  </si>
  <si>
    <t>-</t>
  </si>
  <si>
    <t>AREE PROTETTE</t>
  </si>
  <si>
    <t>Aziende faunistico venatorie                        (a)</t>
  </si>
  <si>
    <t>Oasi di protezione e rifugio fauna</t>
  </si>
  <si>
    <t>Numero</t>
  </si>
  <si>
    <t xml:space="preserve">Piemonte </t>
  </si>
  <si>
    <t xml:space="preserve">Friuli-Venezia Giulia </t>
  </si>
  <si>
    <t xml:space="preserve">Sicilia </t>
  </si>
  <si>
    <t xml:space="preserve">Sardegna                </t>
  </si>
  <si>
    <t>(a) Dal 1995 i dati comprendono anche le aziende agro-turistiche venatorie.</t>
  </si>
  <si>
    <t>CACCIATORI E AGENTI VENATORI</t>
  </si>
  <si>
    <t>Cacciatori</t>
  </si>
  <si>
    <t>Agenti venatori  (a)</t>
  </si>
  <si>
    <t>Per 100 ettari di superficie</t>
  </si>
  <si>
    <t xml:space="preserve">Trentino-Alto Adige </t>
  </si>
  <si>
    <t xml:space="preserve">(a) Dipendenti dagli Enti delegati dalle Regioni. </t>
  </si>
  <si>
    <t>SUPERFICIE FORESTALE</t>
  </si>
  <si>
    <t>Montagna</t>
  </si>
  <si>
    <t>Collina</t>
  </si>
  <si>
    <t>Pianura</t>
  </si>
  <si>
    <t xml:space="preserve">(a) Al 31 dicembre degli anni indicati. </t>
  </si>
  <si>
    <t>ANNI                      REGIONI</t>
  </si>
  <si>
    <t>Fustaie</t>
  </si>
  <si>
    <t>Macchia mediterranea</t>
  </si>
  <si>
    <t>(a) Al 31 dicembre degli anni indicati.</t>
  </si>
  <si>
    <t>Comuni</t>
  </si>
  <si>
    <t>Privati</t>
  </si>
  <si>
    <t>Cedui</t>
  </si>
  <si>
    <t>Semplici</t>
  </si>
  <si>
    <t>Composti</t>
  </si>
  <si>
    <t>In % della superficie forestale</t>
  </si>
  <si>
    <t>Naturali</t>
  </si>
  <si>
    <t xml:space="preserve">   -  </t>
  </si>
  <si>
    <t>Attività agricole</t>
  </si>
  <si>
    <t>Spese di ripristino</t>
  </si>
  <si>
    <t>SPECIE</t>
  </si>
  <si>
    <t>(b) Defogliazione e decolarazione.</t>
  </si>
  <si>
    <t>Superficie protetta</t>
  </si>
  <si>
    <t>A  terra</t>
  </si>
  <si>
    <t>A  mare</t>
  </si>
  <si>
    <t>Riserve       naturali                statali</t>
  </si>
  <si>
    <t>Ettari per                               100 abitanti</t>
  </si>
  <si>
    <t>ANNI                                                                                                                                                   REGIONI</t>
  </si>
  <si>
    <r>
      <t xml:space="preserve">Totale </t>
    </r>
    <r>
      <rPr>
        <sz val="7"/>
        <rFont val="Arial"/>
        <family val="2"/>
      </rPr>
      <t>(c)</t>
    </r>
  </si>
  <si>
    <t>Danni               moderati</t>
  </si>
  <si>
    <t>Alberi               morti</t>
  </si>
  <si>
    <t>Composizione                  percentuale</t>
  </si>
  <si>
    <t xml:space="preserve">Superficie </t>
  </si>
  <si>
    <t>Totale superficie</t>
  </si>
  <si>
    <t>..</t>
  </si>
  <si>
    <t xml:space="preserve">(a) Al netto delle superfici marine. </t>
  </si>
  <si>
    <t>In % della                     superficie  territoriale                                         (a) (b)</t>
  </si>
  <si>
    <t>Ettari   per                               100 abitanti                                  (a) (c)</t>
  </si>
  <si>
    <t>Conifere</t>
  </si>
  <si>
    <t>2001 - PER  REGIONE</t>
  </si>
  <si>
    <r>
      <t xml:space="preserve">Tavola 5.11 - Danni forestali provocati da incendi - Anno 2001  </t>
    </r>
    <r>
      <rPr>
        <i/>
        <sz val="9"/>
        <rFont val="Arial"/>
        <family val="0"/>
      </rPr>
      <t>(in milioni di lire)</t>
    </r>
  </si>
  <si>
    <t xml:space="preserve">        2001 - PER REGIONE</t>
  </si>
  <si>
    <r>
      <t>Tavola 5.4 - Aziende faunistico-venatorie, oasi di protezione e rifugio della fauna, zone di ripopolamento e cattura</t>
    </r>
    <r>
      <rPr>
        <b/>
        <sz val="9"/>
        <color indexed="9"/>
        <rFont val="Arial"/>
        <family val="2"/>
      </rPr>
      <t xml:space="preserve"> …..….…..….</t>
    </r>
    <r>
      <rPr>
        <b/>
        <sz val="9"/>
        <rFont val="Arial"/>
        <family val="2"/>
      </rPr>
      <t xml:space="preserve">della selvaggina per regione - Anno 2001 </t>
    </r>
    <r>
      <rPr>
        <i/>
        <sz val="9"/>
        <rFont val="Arial"/>
        <family val="2"/>
      </rPr>
      <t>(superficie in ettari)</t>
    </r>
  </si>
  <si>
    <t xml:space="preserve">            2001 - PER  REGIONE</t>
  </si>
  <si>
    <t>Tavola 5.5 - Cacciatori e agenti venatori per regione - Anno 2001</t>
  </si>
  <si>
    <r>
      <t xml:space="preserve">Tavola 5.12 - Alberi danneggiati nella superficie forestale per classe di danno e specie </t>
    </r>
    <r>
      <rPr>
        <sz val="9"/>
        <rFont val="Arial"/>
        <family val="2"/>
      </rPr>
      <t xml:space="preserve">(a) - </t>
    </r>
    <r>
      <rPr>
        <b/>
        <sz val="9"/>
        <rFont val="Arial"/>
        <family val="2"/>
      </rPr>
      <t>Anni 1998-2003</t>
    </r>
  </si>
  <si>
    <t>(a)</t>
  </si>
  <si>
    <t>(b)</t>
  </si>
  <si>
    <t>(c)</t>
  </si>
  <si>
    <t>(d)</t>
  </si>
  <si>
    <t>(e)</t>
  </si>
  <si>
    <t>(f)</t>
  </si>
  <si>
    <t>(g)</t>
  </si>
  <si>
    <t>(h)</t>
  </si>
  <si>
    <t>(a) di cui: 30 ricadenti nelle Aree naturali marine protette e Riserve naturali marine e 1.284 nelle Riserve naturali regionali.</t>
  </si>
  <si>
    <t>(b) di cui: 3.072 ricadenti nelle Aree naturali marine protette e Riserve naturali marine e 549.385 nel Santuario dei mammiferi marini.</t>
  </si>
  <si>
    <t>(c) di cui: 56.766 ricadenti nei Parchi nazionali e 1.583.386 nel Santuario dei mammiferi marini.</t>
  </si>
  <si>
    <t>(e) di cui: 1.539 ricadenti nelle Aree naturali marine protette e Riserve naturali marine e 219 in altre Aree naturali protette nazionali.</t>
  </si>
  <si>
    <t xml:space="preserve">Sardegna </t>
  </si>
  <si>
    <t>Tavola 5.2 - Superficie delle aree naturali protette per regione - Anno 2003</t>
  </si>
  <si>
    <r>
      <t xml:space="preserve">Tavola 5.3 - Aree naturali protette per tipologia e regione - Anno 2003 </t>
    </r>
    <r>
      <rPr>
        <i/>
        <sz val="9"/>
        <rFont val="Arial"/>
        <family val="2"/>
      </rPr>
      <t>(in ettari)</t>
    </r>
  </si>
  <si>
    <t>2002 -  PER   REGIONE</t>
  </si>
  <si>
    <t>Non conifere</t>
  </si>
  <si>
    <t>2001 -  PER REGIONE</t>
  </si>
  <si>
    <t>Involontarie</t>
  </si>
  <si>
    <t>Volontarie</t>
  </si>
  <si>
    <t>Per                           100 abitanti                                                   (b)</t>
  </si>
  <si>
    <t>1993 (c)</t>
  </si>
  <si>
    <t>1995 (d)</t>
  </si>
  <si>
    <t>1996 (e)</t>
  </si>
  <si>
    <t>2000 (f)</t>
  </si>
  <si>
    <t xml:space="preserve">2002 (g) </t>
  </si>
  <si>
    <t xml:space="preserve">2003 (h) (i) </t>
  </si>
  <si>
    <t>Non classificabili</t>
  </si>
  <si>
    <r>
      <t xml:space="preserve">Tavola 5.1 - Aree naturali protette </t>
    </r>
    <r>
      <rPr>
        <i/>
        <sz val="9"/>
        <rFont val="Arial"/>
        <family val="2"/>
      </rPr>
      <t>(supeficie in ettari)</t>
    </r>
  </si>
  <si>
    <t>Aree naturali marine protette, Riserve naturali marine e Aree naturali protette nazionali e regionali</t>
  </si>
  <si>
    <t>Riserve       naturali       regionali</t>
  </si>
  <si>
    <t>Parchi            naturali        regionali</t>
  </si>
  <si>
    <t>Altre aree    naturali               protette        regionali</t>
  </si>
  <si>
    <t xml:space="preserve">                          Aziendale   agro-forestale (b)</t>
  </si>
  <si>
    <t xml:space="preserve">               Cacciatori per agente venatorio</t>
  </si>
  <si>
    <t xml:space="preserve">Macchia mediterranea           </t>
  </si>
  <si>
    <t>Nessun             danno</t>
  </si>
  <si>
    <t>Danni              lievi</t>
  </si>
  <si>
    <t>Danni                gravi</t>
  </si>
  <si>
    <t>% di alberi danneggiati             sul totale degli alberi esaminati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</si>
  <si>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agricole, foreste e caccia,</t>
    </r>
    <r>
      <rPr>
        <sz val="7"/>
        <rFont val="Arial"/>
        <family val="2"/>
      </rPr>
      <t xml:space="preserve"> vari anni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</si>
  <si>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agricole, foreste e caccia</t>
    </r>
    <r>
      <rPr>
        <sz val="7"/>
        <rFont val="Arial"/>
        <family val="2"/>
      </rPr>
      <t>, vari anni</t>
    </r>
  </si>
  <si>
    <r>
      <t>Fonte: Istat</t>
    </r>
    <r>
      <rPr>
        <i/>
        <sz val="7"/>
        <rFont val="Arial"/>
        <family val="2"/>
      </rPr>
      <t xml:space="preserve">, Coltivazioni agricole, foreste e caccia, </t>
    </r>
    <r>
      <rPr>
        <sz val="7"/>
        <rFont val="Arial"/>
        <family val="2"/>
      </rPr>
      <t>vari anni</t>
    </r>
  </si>
  <si>
    <t>In % della       superficie        territoriale</t>
  </si>
  <si>
    <t>(c) Popolazione al 31 dicembre 2003.</t>
  </si>
  <si>
    <t>Conifere e non conifere consociate</t>
  </si>
  <si>
    <t>Numero di incendi</t>
  </si>
  <si>
    <t xml:space="preserve">            Superficie forestale percorsa dal fuoco </t>
  </si>
  <si>
    <t xml:space="preserve">      Conifere e non conifere consociate</t>
  </si>
  <si>
    <t xml:space="preserve">       Non conifere</t>
  </si>
  <si>
    <t xml:space="preserve">                    Superficie forestale percorsa dal fuoco</t>
  </si>
  <si>
    <t xml:space="preserve">               Valore della massa legnosa distrutta o danneggiata</t>
  </si>
  <si>
    <t>Altri  enti pubblici</t>
  </si>
  <si>
    <t xml:space="preserve">                Numero delle  aree            protette </t>
  </si>
  <si>
    <t xml:space="preserve">Zone di ripopolamento e                      cattura della selvaggina </t>
  </si>
  <si>
    <t>ANNI                                                             REGIONI</t>
  </si>
  <si>
    <t>ANNI                                                                                   REGIONI</t>
  </si>
  <si>
    <t>Valori assoluti</t>
  </si>
  <si>
    <t>Stato e                     Regioni</t>
  </si>
  <si>
    <t>Stato e        Regioni</t>
  </si>
  <si>
    <t>ANNI                                                      REGIONI</t>
  </si>
  <si>
    <t>(c) Il totale è riferito soltanto alla defogliazione.</t>
  </si>
  <si>
    <t>Classe di danno  (b)</t>
  </si>
  <si>
    <r>
      <t>Fonte</t>
    </r>
    <r>
      <rPr>
        <sz val="7"/>
        <rFont val="Arial"/>
        <family val="2"/>
      </rPr>
      <t>: Ministero dell'ambiente e della tutela del territorio</t>
    </r>
  </si>
  <si>
    <t>(b) Al 31 dicembre degli anni indicati.</t>
  </si>
  <si>
    <t xml:space="preserve">(b) Superficie territoriale nazionale al 31 dicembre 2002. </t>
  </si>
  <si>
    <t>(g) di cui: 15.046 ricadenti nei Parchi regionali, 70.218 nelle Aree marine protette e Riserve naturali marine e 424.487 nel Santuario dei mammiferi marini.</t>
  </si>
  <si>
    <t>(h) comprensivo della superficie del Santuario dei mammiferi marini pari a 2.557.258 ettari.</t>
  </si>
  <si>
    <t xml:space="preserve">      forestale dello Stato. Dall'anno 2000 la superficie agricola utilizzata nel calcolo è  quella rilevata dal Censimento dell'agricoltura del 2000. </t>
  </si>
  <si>
    <t>ANNI                                                REGIONI</t>
  </si>
  <si>
    <t>Totale                     (a)</t>
  </si>
  <si>
    <r>
      <t xml:space="preserve">Tavola 5.7 - Superficie forestale per tipo di bosco e regione - Anno 2001 </t>
    </r>
    <r>
      <rPr>
        <i/>
        <sz val="9"/>
        <rFont val="Arial"/>
        <family val="2"/>
      </rPr>
      <t>(in ettari)</t>
    </r>
  </si>
  <si>
    <t>Totale         (a)</t>
  </si>
  <si>
    <r>
      <t xml:space="preserve">Tavola 5.8 - Superficie forestale per categoria di proprietà e regione - Anno 2002 </t>
    </r>
    <r>
      <rPr>
        <i/>
        <sz val="9"/>
        <rFont val="Arial"/>
        <family val="2"/>
      </rPr>
      <t xml:space="preserve">(in ettari) </t>
    </r>
  </si>
  <si>
    <t xml:space="preserve">  di cui</t>
  </si>
  <si>
    <t>Sigarette, fiammiferi</t>
  </si>
  <si>
    <t>Composizioni percentuali</t>
  </si>
  <si>
    <t>(a) Superficie forestale definita in base ai criteri stabiliti dal Ministero per le politiche agricole e forestali per l'Inventario forestale nazionale;</t>
  </si>
  <si>
    <t>Non      conifere</t>
  </si>
  <si>
    <r>
      <t xml:space="preserve">Superficie </t>
    </r>
    <r>
      <rPr>
        <i/>
        <sz val="7"/>
        <rFont val="Arial"/>
        <family val="2"/>
      </rPr>
      <t xml:space="preserve">                                           (ettari)</t>
    </r>
  </si>
  <si>
    <t xml:space="preserve">(c) Elenco ufficiale aree protette (Euap), deliberazione del 21 dicembre 1993. Superficie delle aree non indicata nell'elenco. </t>
  </si>
  <si>
    <t>(d) 1° Aggiornamento Euap, deliberazione del 18 dicembre 1995.</t>
  </si>
  <si>
    <t>(e) 2° Aggiornamento Euap, deliberazione del 2 dicembre 1996.</t>
  </si>
  <si>
    <t>(h) 5° Aggiornamento Euap, deliberazione del 24 luglio 2003.</t>
  </si>
  <si>
    <t>In % della                     superficie                     territoriale          nazionale               (a)</t>
  </si>
  <si>
    <t xml:space="preserve">(g) 4° Aggiornamento Euap, deliberazione del 25 luglio 2002. Il numero di aree e la superficie includono il Parco nazionale del Golfo di Orosei e del Gennargentu, pari a </t>
  </si>
  <si>
    <t xml:space="preserve">      I punti di campionamento e gli alberi esaminati sono rispettivamente: Anno 2000, 255 e 7.128; Anno 2001, 265 e 7.351; Anno 2002, 258 e 7.165;</t>
  </si>
  <si>
    <t xml:space="preserve">      Anno 2003, 247 e 6.866.</t>
  </si>
  <si>
    <r>
      <t xml:space="preserve">Tavola 5.10 - Superficie forestale percorsa dal fuoco per causa e regione - Anno 2001 </t>
    </r>
    <r>
      <rPr>
        <i/>
        <sz val="10"/>
        <rFont val="Arial"/>
        <family val="2"/>
      </rPr>
      <t>(superficie in ettari)</t>
    </r>
  </si>
  <si>
    <t xml:space="preserve">Parchi                                nazionali                                           </t>
  </si>
  <si>
    <t xml:space="preserve">      73.935 ettari, che per errore materiale non è stato inserito nell'Elenco e il Santuario per i mammiferi marini con superficie pari a 2.557.258 ettari.</t>
  </si>
  <si>
    <t>(f)  3° Aggiornamento Euap, deliberazione del 20 luglio 2000.</t>
  </si>
  <si>
    <t>(i)  Superficie territoriale al 2002.</t>
  </si>
  <si>
    <t>(d) di cui: 18,40 ricadenti nelle altre Aree naturali protette regionali e 4.186 nelle Aree naturali marine protette e Riserve naturali marine.</t>
  </si>
  <si>
    <t>(f) ettari ricadenti nelle Aree naturali marine protette e Riserve naturali marine.</t>
  </si>
  <si>
    <r>
      <t>Fonte</t>
    </r>
    <r>
      <rPr>
        <sz val="7"/>
        <rFont val="Arial"/>
        <family val="2"/>
      </rPr>
      <t>: Istat</t>
    </r>
    <r>
      <rPr>
        <i/>
        <sz val="7"/>
        <rFont val="Arial"/>
        <family val="2"/>
      </rPr>
      <t xml:space="preserve">, Coltivazioni agricole, foreste e caccia, </t>
    </r>
    <r>
      <rPr>
        <sz val="7"/>
        <rFont val="Arial"/>
        <family val="2"/>
      </rPr>
      <t>vari anni</t>
    </r>
  </si>
  <si>
    <r>
      <t xml:space="preserve">                     </t>
    </r>
    <r>
      <rPr>
        <i/>
        <sz val="9"/>
        <rFont val="Arial"/>
        <family val="0"/>
      </rPr>
      <t xml:space="preserve"> alberi esaminati)</t>
    </r>
  </si>
  <si>
    <r>
      <t xml:space="preserve">                      (</t>
    </r>
    <r>
      <rPr>
        <i/>
        <sz val="9"/>
        <rFont val="Arial"/>
        <family val="0"/>
      </rPr>
      <t>distribuzione  percentuale  per classe di  danno  e percentuale  di alberi danneggiati sul totale degli</t>
    </r>
  </si>
  <si>
    <t>ANNI                                   REGIONI</t>
  </si>
  <si>
    <t>Dati assoluti</t>
  </si>
  <si>
    <t xml:space="preserve">              2003 - PER  REGIONE</t>
  </si>
  <si>
    <r>
      <t xml:space="preserve">Tavola 5.6 - Superficie forestale per zona altimetrica e regione - Anno 2003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(ettari)</t>
    </r>
  </si>
  <si>
    <t>Boschi radi o fortemente degradati</t>
  </si>
  <si>
    <t>Valore assoluto</t>
  </si>
  <si>
    <t xml:space="preserve">(b) La superficie è  ottenuta  sommando alla superficie agricola stimata dall'indagine sulla struttura delle aziende agricole quella forestale rilevata tramite il Corpo  </t>
  </si>
  <si>
    <r>
      <t>Fonte</t>
    </r>
    <r>
      <rPr>
        <sz val="7"/>
        <rFont val="Arial"/>
        <family val="2"/>
      </rPr>
      <t>: Ministero dell'ambiente e della tutela del territorio, V° Aggiornamento Elenco ufficiale aree protette - Euap, deliberazione del 24 luglio 2003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</si>
  <si>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dell'agricoltura</t>
    </r>
    <r>
      <rPr>
        <sz val="7"/>
        <rFont val="Arial"/>
        <family val="2"/>
      </rPr>
      <t>, vari anni</t>
    </r>
  </si>
  <si>
    <r>
      <t>Fonte</t>
    </r>
    <r>
      <rPr>
        <sz val="7"/>
        <rFont val="Arial"/>
        <family val="2"/>
      </rPr>
      <t>: Istat, www.istat.it</t>
    </r>
  </si>
  <si>
    <t xml:space="preserve">Tavola 5.9 - Incendi  forestali  e  superficie  forestale  percorsa  dal  fuoco  per  tipo di  bosco  e  regione - </t>
  </si>
  <si>
    <r>
      <t xml:space="preserve">                    Anno 2003 </t>
    </r>
    <r>
      <rPr>
        <i/>
        <sz val="9"/>
        <rFont val="Arial"/>
        <family val="2"/>
      </rPr>
      <t>(superficie in ettari)</t>
    </r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</si>
  <si>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www.istat.it</t>
    </r>
  </si>
  <si>
    <t xml:space="preserve"> 2003 - PER  REGIONE</t>
  </si>
  <si>
    <r>
      <t>Fonte</t>
    </r>
    <r>
      <rPr>
        <sz val="7"/>
        <rFont val="Arial"/>
        <family val="2"/>
      </rPr>
      <t>: Ministero per le politiche agricole e forestali, Corpo forestale dello Stato</t>
    </r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</si>
</sst>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£.&quot;\ #,##0;\-&quot;£.&quot;\ #,##0"/>
    <numFmt numFmtId="179" formatCode="&quot;£.&quot;\ #,##0;[Red]\-&quot;£.&quot;\ #,##0"/>
    <numFmt numFmtId="180" formatCode="&quot;£.&quot;\ #,##0.00;\-&quot;£.&quot;\ #,##0.00"/>
    <numFmt numFmtId="181" formatCode="&quot;£.&quot;\ #,##0.00;[Red]\-&quot;£.&quot;\ #,##0.00"/>
    <numFmt numFmtId="182" formatCode="_-&quot;£.&quot;\ * #,##0_-;\-&quot;£.&quot;\ * #,##0_-;_-&quot;£.&quot;\ * &quot;-&quot;_-;_-@_-"/>
    <numFmt numFmtId="183" formatCode="_-&quot;£.&quot;\ * #,##0.00_-;\-&quot;£.&quot;\ * #,##0.00_-;_-&quot;£.&quot;\ * &quot;-&quot;??_-;_-@_-"/>
    <numFmt numFmtId="184" formatCode="yy/mm/dd"/>
    <numFmt numFmtId="185" formatCode="dd/mmm/yy"/>
    <numFmt numFmtId="186" formatCode="dd/mmm"/>
    <numFmt numFmtId="187" formatCode="mmm/yy"/>
    <numFmt numFmtId="188" formatCode="yy/mm/dd\ h:mm"/>
    <numFmt numFmtId="189" formatCode="0.0"/>
    <numFmt numFmtId="190" formatCode="#,##0.000"/>
    <numFmt numFmtId="191" formatCode="0.000"/>
    <numFmt numFmtId="192" formatCode="0.0000"/>
    <numFmt numFmtId="193" formatCode="0.00000"/>
    <numFmt numFmtId="194" formatCode="#,##0.0;[Red]\-#,##0.0"/>
    <numFmt numFmtId="195" formatCode="&quot;L.&quot;\ #,##0_);\(&quot;L.&quot;\ #,##0\)"/>
    <numFmt numFmtId="196" formatCode="&quot;L.&quot;\ #,##0_);[Red]\(&quot;L.&quot;\ #,##0\)"/>
    <numFmt numFmtId="197" formatCode="&quot;L.&quot;\ #,##0.00_);\(&quot;L.&quot;\ #,##0.00\)"/>
    <numFmt numFmtId="198" formatCode="&quot;L.&quot;\ #,##0.00_);[Red]\(&quot;L.&quot;\ #,##0.00\)"/>
    <numFmt numFmtId="199" formatCode="_(&quot;L.&quot;\ * #,##0_);_(&quot;L.&quot;\ * \(#,##0\);_(&quot;L.&quot;\ * &quot;-&quot;_);_(@_)"/>
    <numFmt numFmtId="200" formatCode="_(* #,##0_);_(* \(#,##0\);_(* &quot;-&quot;_);_(@_)"/>
    <numFmt numFmtId="201" formatCode="_(&quot;L.&quot;\ * #,##0.00_);_(&quot;L.&quot;\ * \(#,##0.00\);_(&quot;L.&quot;\ * &quot;-&quot;??_);_(@_)"/>
    <numFmt numFmtId="202" formatCode="_(* #,##0.00_);_(* \(#,##0.00\);_(* &quot;-&quot;??_);_(@_)"/>
    <numFmt numFmtId="203" formatCode="0.00000000"/>
    <numFmt numFmtId="204" formatCode="0.000000000"/>
    <numFmt numFmtId="205" formatCode="0.0000000"/>
    <numFmt numFmtId="206" formatCode="0.000000"/>
    <numFmt numFmtId="207" formatCode="_-* #,##0.0_-;\-* #,##0.0_-;_-* &quot;-&quot;_-;_-@_-"/>
    <numFmt numFmtId="208" formatCode="_-* #,##0.00_-;\-* #,##0.00_-;_-* &quot;-&quot;_-;_-@_-"/>
    <numFmt numFmtId="209" formatCode="_-* #,##0.0_-;\-* #,##0.0_-;_-* &quot;-&quot;?_-;_-@_-"/>
    <numFmt numFmtId="210" formatCode="#,##0.000;[Red]\-#,##0.000"/>
    <numFmt numFmtId="211" formatCode="#,##0.0"/>
    <numFmt numFmtId="212" formatCode="0.0000000000"/>
    <numFmt numFmtId="213" formatCode="0.00000000000"/>
    <numFmt numFmtId="214" formatCode="0.0%"/>
    <numFmt numFmtId="215" formatCode="#,##0_ ;\-#,##0\ "/>
    <numFmt numFmtId="216" formatCode="#,##0.0_ ;\-#,##0.0\ 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7"/>
      <name val="MS Sans Serif"/>
      <family val="0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i/>
      <sz val="7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167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0" xfId="21" applyFont="1">
      <alignment/>
      <protection/>
    </xf>
    <xf numFmtId="41" fontId="5" fillId="0" borderId="0" xfId="18" applyFont="1" applyAlignment="1">
      <alignment/>
    </xf>
    <xf numFmtId="0" fontId="5" fillId="0" borderId="1" xfId="21" applyFont="1" applyBorder="1">
      <alignment/>
      <protection/>
    </xf>
    <xf numFmtId="41" fontId="5" fillId="0" borderId="1" xfId="18" applyFont="1" applyBorder="1" applyAlignment="1">
      <alignment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41" fontId="7" fillId="0" borderId="0" xfId="18" applyFont="1" applyAlignment="1">
      <alignment/>
    </xf>
    <xf numFmtId="0" fontId="8" fillId="0" borderId="0" xfId="21" applyFont="1">
      <alignment/>
      <protection/>
    </xf>
    <xf numFmtId="41" fontId="8" fillId="0" borderId="0" xfId="18" applyFont="1" applyAlignment="1">
      <alignment/>
    </xf>
    <xf numFmtId="0" fontId="9" fillId="0" borderId="0" xfId="21" applyFont="1">
      <alignment/>
      <protection/>
    </xf>
    <xf numFmtId="189" fontId="9" fillId="0" borderId="0" xfId="21" applyNumberFormat="1" applyFont="1">
      <alignment/>
      <protection/>
    </xf>
    <xf numFmtId="189" fontId="8" fillId="0" borderId="0" xfId="21" applyNumberFormat="1" applyFont="1">
      <alignment/>
      <protection/>
    </xf>
    <xf numFmtId="0" fontId="8" fillId="0" borderId="0" xfId="0" applyFont="1" applyAlignment="1">
      <alignment/>
    </xf>
    <xf numFmtId="0" fontId="10" fillId="0" borderId="0" xfId="21" applyFont="1" applyBorder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194" fontId="8" fillId="0" borderId="0" xfId="19" applyNumberFormat="1" applyFont="1" applyAlignment="1">
      <alignment/>
    </xf>
    <xf numFmtId="0" fontId="5" fillId="0" borderId="0" xfId="20" applyFont="1">
      <alignment/>
      <protection/>
    </xf>
    <xf numFmtId="0" fontId="8" fillId="0" borderId="0" xfId="20" applyFont="1">
      <alignment/>
      <protection/>
    </xf>
    <xf numFmtId="40" fontId="8" fillId="0" borderId="0" xfId="17" applyNumberFormat="1" applyFont="1" applyAlignment="1">
      <alignment/>
    </xf>
    <xf numFmtId="189" fontId="10" fillId="0" borderId="0" xfId="21" applyNumberFormat="1" applyFont="1">
      <alignment/>
      <protection/>
    </xf>
    <xf numFmtId="0" fontId="10" fillId="0" borderId="0" xfId="0" applyFont="1" applyAlignment="1">
      <alignment/>
    </xf>
    <xf numFmtId="40" fontId="8" fillId="0" borderId="0" xfId="19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8" fillId="0" borderId="1" xfId="20" applyFont="1" applyBorder="1">
      <alignment/>
      <protection/>
    </xf>
    <xf numFmtId="0" fontId="8" fillId="0" borderId="2" xfId="20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Alignment="1">
      <alignment horizontal="left" vertical="top" wrapText="1"/>
      <protection/>
    </xf>
    <xf numFmtId="4" fontId="8" fillId="0" borderId="0" xfId="17" applyNumberFormat="1" applyFont="1" applyAlignment="1">
      <alignment/>
    </xf>
    <xf numFmtId="4" fontId="8" fillId="0" borderId="0" xfId="20" applyNumberFormat="1" applyFont="1">
      <alignment/>
      <protection/>
    </xf>
    <xf numFmtId="189" fontId="8" fillId="0" borderId="0" xfId="20" applyNumberFormat="1" applyFont="1">
      <alignment/>
      <protection/>
    </xf>
    <xf numFmtId="4" fontId="9" fillId="0" borderId="0" xfId="17" applyNumberFormat="1" applyFont="1" applyAlignment="1">
      <alignment/>
    </xf>
    <xf numFmtId="4" fontId="9" fillId="0" borderId="0" xfId="20" applyNumberFormat="1" applyFont="1">
      <alignment/>
      <protection/>
    </xf>
    <xf numFmtId="4" fontId="8" fillId="0" borderId="0" xfId="20" applyNumberFormat="1" applyFont="1" applyAlignment="1">
      <alignment horizontal="right"/>
      <protection/>
    </xf>
    <xf numFmtId="4" fontId="10" fillId="0" borderId="0" xfId="20" applyNumberFormat="1" applyFont="1">
      <alignment/>
      <protection/>
    </xf>
    <xf numFmtId="3" fontId="10" fillId="0" borderId="0" xfId="20" applyNumberFormat="1" applyFont="1">
      <alignment/>
      <protection/>
    </xf>
    <xf numFmtId="3" fontId="8" fillId="0" borderId="1" xfId="20" applyNumberFormat="1" applyFont="1" applyBorder="1">
      <alignment/>
      <protection/>
    </xf>
    <xf numFmtId="189" fontId="8" fillId="0" borderId="1" xfId="20" applyNumberFormat="1" applyFont="1" applyBorder="1">
      <alignment/>
      <protection/>
    </xf>
    <xf numFmtId="3" fontId="8" fillId="0" borderId="0" xfId="20" applyNumberFormat="1" applyFont="1">
      <alignment/>
      <protection/>
    </xf>
    <xf numFmtId="41" fontId="8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38" fontId="8" fillId="0" borderId="0" xfId="19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89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211" fontId="9" fillId="0" borderId="0" xfId="0" applyNumberFormat="1" applyFont="1" applyAlignment="1">
      <alignment/>
    </xf>
    <xf numFmtId="189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wrapText="1"/>
    </xf>
    <xf numFmtId="0" fontId="14" fillId="0" borderId="1" xfId="0" applyFont="1" applyBorder="1" applyAlignment="1">
      <alignment/>
    </xf>
    <xf numFmtId="189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189" fontId="9" fillId="0" borderId="0" xfId="0" applyNumberFormat="1" applyFont="1" applyAlignment="1">
      <alignment horizontal="right"/>
    </xf>
    <xf numFmtId="189" fontId="10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right"/>
    </xf>
    <xf numFmtId="189" fontId="8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214" fontId="14" fillId="0" borderId="0" xfId="22" applyNumberFormat="1" applyFont="1" applyAlignment="1">
      <alignment/>
    </xf>
    <xf numFmtId="214" fontId="8" fillId="0" borderId="0" xfId="22" applyNumberFormat="1" applyFont="1" applyAlignment="1">
      <alignment/>
    </xf>
    <xf numFmtId="21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9" fontId="8" fillId="0" borderId="0" xfId="22" applyNumberFormat="1" applyFont="1" applyAlignment="1">
      <alignment/>
    </xf>
    <xf numFmtId="211" fontId="8" fillId="0" borderId="0" xfId="0" applyNumberFormat="1" applyFont="1" applyAlignment="1">
      <alignment horizontal="right"/>
    </xf>
    <xf numFmtId="211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211" fontId="10" fillId="0" borderId="0" xfId="0" applyNumberFormat="1" applyFont="1" applyAlignment="1">
      <alignment/>
    </xf>
    <xf numFmtId="211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189" fontId="14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18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Continuous"/>
    </xf>
    <xf numFmtId="189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89" fontId="8" fillId="0" borderId="0" xfId="0" applyNumberFormat="1" applyFont="1" applyAlignment="1" quotePrefix="1">
      <alignment horizontal="right"/>
    </xf>
    <xf numFmtId="189" fontId="10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centerContinuous"/>
    </xf>
    <xf numFmtId="18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1" xfId="0" applyFont="1" applyBorder="1" applyAlignment="1" quotePrefix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 quotePrefix="1">
      <alignment horizontal="centerContinuous"/>
    </xf>
    <xf numFmtId="0" fontId="10" fillId="0" borderId="0" xfId="0" applyFont="1" applyBorder="1" applyAlignment="1">
      <alignment horizontal="right"/>
    </xf>
    <xf numFmtId="0" fontId="8" fillId="0" borderId="1" xfId="20" applyFont="1" applyBorder="1" applyAlignment="1">
      <alignment horizontal="right" vertical="center"/>
      <protection/>
    </xf>
    <xf numFmtId="189" fontId="8" fillId="0" borderId="0" xfId="0" applyNumberFormat="1" applyFont="1" applyAlignment="1">
      <alignment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right" vertical="center" wrapText="1"/>
      <protection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211" fontId="8" fillId="0" borderId="0" xfId="17" applyNumberFormat="1" applyFont="1" applyAlignment="1">
      <alignment horizontal="right"/>
    </xf>
    <xf numFmtId="211" fontId="9" fillId="0" borderId="0" xfId="17" applyNumberFormat="1" applyFont="1" applyAlignment="1">
      <alignment horizontal="right"/>
    </xf>
    <xf numFmtId="211" fontId="8" fillId="0" borderId="0" xfId="20" applyNumberFormat="1" applyFont="1" applyAlignment="1">
      <alignment horizontal="right"/>
      <protection/>
    </xf>
    <xf numFmtId="211" fontId="10" fillId="0" borderId="0" xfId="20" applyNumberFormat="1" applyFont="1">
      <alignment/>
      <protection/>
    </xf>
    <xf numFmtId="211" fontId="8" fillId="0" borderId="0" xfId="20" applyNumberFormat="1" applyFont="1">
      <alignment/>
      <protection/>
    </xf>
    <xf numFmtId="211" fontId="8" fillId="0" borderId="0" xfId="17" applyNumberFormat="1" applyFont="1" applyAlignment="1">
      <alignment/>
    </xf>
    <xf numFmtId="211" fontId="9" fillId="0" borderId="0" xfId="17" applyNumberFormat="1" applyFont="1" applyAlignment="1">
      <alignment/>
    </xf>
    <xf numFmtId="211" fontId="9" fillId="0" borderId="0" xfId="20" applyNumberFormat="1" applyFont="1">
      <alignment/>
      <protection/>
    </xf>
    <xf numFmtId="0" fontId="17" fillId="0" borderId="0" xfId="0" applyFont="1" applyAlignment="1">
      <alignment/>
    </xf>
    <xf numFmtId="1" fontId="8" fillId="0" borderId="0" xfId="19" applyNumberFormat="1" applyFont="1" applyAlignment="1">
      <alignment/>
    </xf>
    <xf numFmtId="1" fontId="9" fillId="0" borderId="0" xfId="19" applyNumberFormat="1" applyFont="1" applyAlignment="1">
      <alignment horizontal="right"/>
    </xf>
    <xf numFmtId="3" fontId="8" fillId="0" borderId="0" xfId="19" applyNumberFormat="1" applyFont="1" applyAlignment="1">
      <alignment/>
    </xf>
    <xf numFmtId="3" fontId="8" fillId="0" borderId="0" xfId="19" applyNumberFormat="1" applyFont="1" applyAlignment="1">
      <alignment horizontal="right"/>
    </xf>
    <xf numFmtId="38" fontId="8" fillId="0" borderId="0" xfId="19" applyFont="1" applyAlignment="1">
      <alignment horizontal="right"/>
    </xf>
    <xf numFmtId="38" fontId="9" fillId="0" borderId="0" xfId="19" applyFont="1" applyAlignment="1">
      <alignment/>
    </xf>
    <xf numFmtId="3" fontId="9" fillId="0" borderId="0" xfId="19" applyNumberFormat="1" applyFont="1" applyAlignment="1">
      <alignment/>
    </xf>
    <xf numFmtId="38" fontId="8" fillId="0" borderId="0" xfId="19" applyFont="1" applyAlignment="1">
      <alignment/>
    </xf>
    <xf numFmtId="3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38" fontId="8" fillId="0" borderId="0" xfId="19" applyFont="1" applyAlignment="1">
      <alignment horizontal="right"/>
    </xf>
    <xf numFmtId="211" fontId="9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left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190" fontId="8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11" fontId="8" fillId="0" borderId="0" xfId="0" applyNumberFormat="1" applyFont="1" applyBorder="1" applyAlignment="1">
      <alignment/>
    </xf>
    <xf numFmtId="0" fontId="8" fillId="0" borderId="0" xfId="20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0" fontId="8" fillId="0" borderId="0" xfId="20" applyFont="1" applyAlignment="1">
      <alignment horizontal="right" vertical="top" wrapText="1"/>
      <protection/>
    </xf>
    <xf numFmtId="211" fontId="10" fillId="0" borderId="0" xfId="20" applyNumberFormat="1" applyFont="1" applyAlignment="1">
      <alignment horizontal="right"/>
      <protection/>
    </xf>
    <xf numFmtId="0" fontId="8" fillId="0" borderId="1" xfId="20" applyFont="1" applyBorder="1" applyAlignment="1">
      <alignment horizontal="right"/>
      <protection/>
    </xf>
    <xf numFmtId="189" fontId="8" fillId="0" borderId="0" xfId="20" applyNumberFormat="1" applyFont="1" applyAlignment="1">
      <alignment horizontal="right"/>
      <protection/>
    </xf>
    <xf numFmtId="189" fontId="1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216" fontId="8" fillId="0" borderId="0" xfId="0" applyNumberFormat="1" applyFont="1" applyAlignment="1">
      <alignment/>
    </xf>
    <xf numFmtId="41" fontId="9" fillId="0" borderId="0" xfId="19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9" applyNumberFormat="1" applyFont="1" applyAlignment="1">
      <alignment horizontal="right"/>
    </xf>
    <xf numFmtId="216" fontId="9" fillId="0" borderId="0" xfId="0" applyNumberFormat="1" applyFont="1" applyAlignment="1">
      <alignment/>
    </xf>
    <xf numFmtId="216" fontId="10" fillId="0" borderId="0" xfId="0" applyNumberFormat="1" applyFont="1" applyAlignment="1">
      <alignment/>
    </xf>
    <xf numFmtId="0" fontId="8" fillId="0" borderId="1" xfId="0" applyFont="1" applyBorder="1" applyAlignment="1">
      <alignment horizontal="right" vertical="center"/>
    </xf>
    <xf numFmtId="211" fontId="10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211" fontId="18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/>
    </xf>
    <xf numFmtId="0" fontId="5" fillId="0" borderId="0" xfId="21" applyFont="1" applyBorder="1">
      <alignment/>
      <protection/>
    </xf>
    <xf numFmtId="0" fontId="8" fillId="0" borderId="0" xfId="21" applyFont="1" applyBorder="1" applyAlignment="1">
      <alignment horizontal="right" vertical="center" wrapText="1"/>
      <protection/>
    </xf>
    <xf numFmtId="189" fontId="17" fillId="0" borderId="0" xfId="21" applyNumberFormat="1" applyFont="1">
      <alignment/>
      <protection/>
    </xf>
    <xf numFmtId="3" fontId="17" fillId="0" borderId="0" xfId="0" applyNumberFormat="1" applyFont="1" applyFill="1" applyAlignment="1">
      <alignment horizontal="right"/>
    </xf>
    <xf numFmtId="0" fontId="20" fillId="0" borderId="0" xfId="21" applyFont="1">
      <alignment/>
      <protection/>
    </xf>
    <xf numFmtId="189" fontId="18" fillId="0" borderId="0" xfId="21" applyNumberFormat="1" applyFont="1">
      <alignment/>
      <protection/>
    </xf>
    <xf numFmtId="3" fontId="18" fillId="0" borderId="0" xfId="0" applyNumberFormat="1" applyFont="1" applyFill="1" applyAlignment="1">
      <alignment horizontal="right"/>
    </xf>
    <xf numFmtId="0" fontId="21" fillId="0" borderId="0" xfId="21" applyFont="1">
      <alignment/>
      <protection/>
    </xf>
    <xf numFmtId="0" fontId="17" fillId="0" borderId="0" xfId="21" applyFont="1">
      <alignment/>
      <protection/>
    </xf>
    <xf numFmtId="3" fontId="17" fillId="0" borderId="0" xfId="21" applyNumberFormat="1" applyFont="1">
      <alignment/>
      <protection/>
    </xf>
    <xf numFmtId="189" fontId="20" fillId="0" borderId="0" xfId="21" applyNumberFormat="1" applyFont="1">
      <alignment/>
      <protection/>
    </xf>
    <xf numFmtId="0" fontId="17" fillId="0" borderId="0" xfId="21" applyFont="1" applyBorder="1">
      <alignment/>
      <protection/>
    </xf>
    <xf numFmtId="189" fontId="17" fillId="0" borderId="0" xfId="19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89" fontId="18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3" fontId="9" fillId="0" borderId="0" xfId="19" applyNumberFormat="1" applyFont="1" applyAlignment="1">
      <alignment horizontal="right"/>
    </xf>
    <xf numFmtId="0" fontId="8" fillId="0" borderId="3" xfId="0" applyFont="1" applyBorder="1" applyAlignment="1" quotePrefix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9" fontId="18" fillId="0" borderId="0" xfId="19" applyNumberFormat="1" applyFont="1" applyAlignment="1">
      <alignment/>
    </xf>
    <xf numFmtId="0" fontId="8" fillId="0" borderId="3" xfId="0" applyFont="1" applyBorder="1" applyAlignment="1">
      <alignment vertical="center" wrapText="1"/>
    </xf>
    <xf numFmtId="211" fontId="5" fillId="0" borderId="1" xfId="21" applyNumberFormat="1" applyFont="1" applyBorder="1">
      <alignment/>
      <protection/>
    </xf>
    <xf numFmtId="38" fontId="14" fillId="0" borderId="0" xfId="0" applyNumberFormat="1" applyFont="1" applyAlignment="1">
      <alignment/>
    </xf>
    <xf numFmtId="0" fontId="8" fillId="0" borderId="1" xfId="0" applyFont="1" applyBorder="1" applyAlignment="1">
      <alignment horizontal="right" vertical="center" wrapText="1" shrinkToFit="1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right" vertical="center" wrapText="1" shrinkToFit="1"/>
    </xf>
    <xf numFmtId="0" fontId="8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89" fontId="23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right" vertical="center" wrapText="1"/>
    </xf>
    <xf numFmtId="0" fontId="8" fillId="0" borderId="3" xfId="21" applyFont="1" applyBorder="1" applyAlignment="1">
      <alignment vertical="center"/>
      <protection/>
    </xf>
    <xf numFmtId="41" fontId="8" fillId="0" borderId="3" xfId="18" applyFont="1" applyBorder="1" applyAlignment="1">
      <alignment horizontal="right" vertical="center" wrapText="1"/>
    </xf>
    <xf numFmtId="0" fontId="8" fillId="0" borderId="3" xfId="21" applyFont="1" applyBorder="1" applyAlignment="1">
      <alignment horizontal="right" vertical="center" wrapText="1"/>
      <protection/>
    </xf>
    <xf numFmtId="211" fontId="8" fillId="0" borderId="0" xfId="19" applyNumberFormat="1" applyFont="1" applyAlignment="1">
      <alignment/>
    </xf>
    <xf numFmtId="211" fontId="9" fillId="0" borderId="0" xfId="19" applyNumberFormat="1" applyFont="1" applyAlignment="1">
      <alignment horizontal="right"/>
    </xf>
    <xf numFmtId="211" fontId="8" fillId="0" borderId="0" xfId="19" applyNumberFormat="1" applyFont="1" applyAlignment="1">
      <alignment horizontal="right"/>
    </xf>
    <xf numFmtId="211" fontId="23" fillId="0" borderId="0" xfId="0" applyNumberFormat="1" applyFont="1" applyAlignment="1">
      <alignment horizontal="right"/>
    </xf>
    <xf numFmtId="211" fontId="8" fillId="0" borderId="0" xfId="20" applyNumberFormat="1" applyFont="1" applyAlignment="1">
      <alignment horizontal="right" vertical="center"/>
      <protection/>
    </xf>
    <xf numFmtId="211" fontId="9" fillId="0" borderId="0" xfId="20" applyNumberFormat="1" applyFont="1" applyAlignment="1">
      <alignment horizontal="right" vertical="center"/>
      <protection/>
    </xf>
    <xf numFmtId="211" fontId="8" fillId="0" borderId="0" xfId="17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20" applyFont="1" applyAlignment="1">
      <alignment vertical="center"/>
      <protection/>
    </xf>
    <xf numFmtId="41" fontId="8" fillId="0" borderId="0" xfId="18" applyFont="1" applyAlignment="1">
      <alignment vertical="center"/>
    </xf>
    <xf numFmtId="0" fontId="8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right" vertical="center" wrapText="1"/>
      <protection/>
    </xf>
    <xf numFmtId="0" fontId="8" fillId="0" borderId="3" xfId="20" applyFont="1" applyBorder="1" applyAlignment="1">
      <alignment horizontal="right" vertical="center" wrapText="1"/>
      <protection/>
    </xf>
    <xf numFmtId="0" fontId="0" fillId="0" borderId="3" xfId="0" applyBorder="1" applyAlignment="1">
      <alignment horizontal="right" vertical="center" wrapText="1"/>
    </xf>
    <xf numFmtId="0" fontId="8" fillId="0" borderId="2" xfId="20" applyFont="1" applyBorder="1" applyAlignment="1">
      <alignment horizontal="right" vertical="center" wrapText="1"/>
      <protection/>
    </xf>
    <xf numFmtId="0" fontId="0" fillId="0" borderId="1" xfId="0" applyBorder="1" applyAlignment="1">
      <alignment horizontal="right" vertical="center" wrapText="1"/>
    </xf>
    <xf numFmtId="0" fontId="8" fillId="0" borderId="2" xfId="20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13">
    <cellStyle name="Normal" xfId="0"/>
    <cellStyle name="Comma" xfId="15"/>
    <cellStyle name="Migliaia (0)_020020vINC" xfId="16"/>
    <cellStyle name="Migliaia (0)_AreeProtette2002" xfId="17"/>
    <cellStyle name="Migliaia (0)_Tav02_45" xfId="18"/>
    <cellStyle name="Comma [0]" xfId="19"/>
    <cellStyle name="Normale_AreeProtette2002" xfId="20"/>
    <cellStyle name="Normale_Tav02_45" xfId="21"/>
    <cellStyle name="Percent" xfId="22"/>
    <cellStyle name="Standard" xfId="23"/>
    <cellStyle name="Currency" xfId="24"/>
    <cellStyle name="Valuta (0)_020020vINC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E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f.excel"/>
    </sheetNames>
    <sheetDataSet>
      <sheetData sheetId="0">
        <row r="26">
          <cell r="F26">
            <v>21874396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8">
      <selection activeCell="I12" sqref="I12"/>
    </sheetView>
  </sheetViews>
  <sheetFormatPr defaultColWidth="9.140625" defaultRowHeight="12.75"/>
  <cols>
    <col min="1" max="1" width="20.00390625" style="2" customWidth="1"/>
    <col min="2" max="2" width="12.57421875" style="2" customWidth="1"/>
    <col min="3" max="3" width="0.85546875" style="2" customWidth="1"/>
    <col min="4" max="6" width="12.00390625" style="2" customWidth="1"/>
    <col min="7" max="7" width="11.7109375" style="2" customWidth="1"/>
    <col min="8" max="8" width="12.00390625" style="2" customWidth="1"/>
    <col min="9" max="16384" width="9.140625" style="2" customWidth="1"/>
  </cols>
  <sheetData>
    <row r="1" spans="1:8" ht="12.75">
      <c r="A1" s="278" t="s">
        <v>33</v>
      </c>
      <c r="B1" s="278"/>
      <c r="C1" s="278"/>
      <c r="D1" s="278"/>
      <c r="E1" s="278"/>
      <c r="F1" s="278"/>
      <c r="G1" s="278"/>
      <c r="H1" s="278"/>
    </row>
    <row r="2" spans="1:8" ht="18" customHeight="1">
      <c r="A2" s="17"/>
      <c r="B2" s="17"/>
      <c r="C2" s="17"/>
      <c r="D2" s="17"/>
      <c r="E2" s="17"/>
      <c r="F2" s="17"/>
      <c r="G2" s="17"/>
      <c r="H2" s="17"/>
    </row>
    <row r="3" spans="1:8" ht="12">
      <c r="A3" s="3" t="s">
        <v>121</v>
      </c>
      <c r="B3" s="159"/>
      <c r="C3" s="159"/>
      <c r="D3" s="28"/>
      <c r="E3" s="28"/>
      <c r="F3" s="28"/>
      <c r="G3" s="28"/>
      <c r="H3" s="28"/>
    </row>
    <row r="4" spans="1:8" ht="7.5" customHeight="1">
      <c r="A4" s="75"/>
      <c r="B4" s="75"/>
      <c r="C4" s="75"/>
      <c r="D4" s="75"/>
      <c r="E4" s="75"/>
      <c r="F4" s="75"/>
      <c r="G4" s="75"/>
      <c r="H4" s="75"/>
    </row>
    <row r="5" spans="1:8" ht="18" customHeight="1">
      <c r="A5" s="273" t="s">
        <v>0</v>
      </c>
      <c r="B5" s="275" t="s">
        <v>146</v>
      </c>
      <c r="C5" s="231"/>
      <c r="D5" s="277" t="s">
        <v>69</v>
      </c>
      <c r="E5" s="277"/>
      <c r="F5" s="277"/>
      <c r="G5" s="277"/>
      <c r="H5" s="277"/>
    </row>
    <row r="6" spans="1:8" ht="54" customHeight="1">
      <c r="A6" s="274"/>
      <c r="B6" s="276"/>
      <c r="C6" s="135"/>
      <c r="D6" s="136" t="s">
        <v>70</v>
      </c>
      <c r="E6" s="136" t="s">
        <v>71</v>
      </c>
      <c r="F6" s="136" t="s">
        <v>25</v>
      </c>
      <c r="G6" s="182" t="s">
        <v>177</v>
      </c>
      <c r="H6" s="182" t="s">
        <v>113</v>
      </c>
    </row>
    <row r="7" spans="1:8" ht="12" customHeight="1">
      <c r="A7" s="55"/>
      <c r="B7" s="55"/>
      <c r="C7" s="55"/>
      <c r="D7" s="55"/>
      <c r="E7" s="55"/>
      <c r="F7" s="55"/>
      <c r="G7" s="55"/>
      <c r="H7" s="55"/>
    </row>
    <row r="8" spans="1:8" ht="12" customHeight="1">
      <c r="A8" s="20" t="s">
        <v>114</v>
      </c>
      <c r="B8" s="21">
        <v>445</v>
      </c>
      <c r="C8" s="21"/>
      <c r="D8" s="29" t="s">
        <v>28</v>
      </c>
      <c r="E8" s="29" t="s">
        <v>28</v>
      </c>
      <c r="F8" s="29" t="s">
        <v>28</v>
      </c>
      <c r="G8" s="29" t="s">
        <v>28</v>
      </c>
      <c r="H8" s="29" t="s">
        <v>28</v>
      </c>
    </row>
    <row r="9" spans="1:8" ht="12" customHeight="1">
      <c r="A9" s="20" t="s">
        <v>115</v>
      </c>
      <c r="B9" s="21">
        <v>472</v>
      </c>
      <c r="C9" s="21"/>
      <c r="D9" s="23">
        <v>1961230.23</v>
      </c>
      <c r="E9" s="23">
        <v>88392.75</v>
      </c>
      <c r="F9" s="23">
        <f>SUM(D9:E9)</f>
        <v>2049622.98</v>
      </c>
      <c r="G9" s="23">
        <v>6.5</v>
      </c>
      <c r="H9" s="23">
        <v>3.4</v>
      </c>
    </row>
    <row r="10" spans="1:8" ht="12" customHeight="1">
      <c r="A10" s="20" t="s">
        <v>116</v>
      </c>
      <c r="B10" s="21">
        <v>508</v>
      </c>
      <c r="C10" s="21"/>
      <c r="D10" s="23">
        <v>2106225.53</v>
      </c>
      <c r="E10" s="23">
        <v>160204.75</v>
      </c>
      <c r="F10" s="23">
        <f>SUM(D10:E10)</f>
        <v>2266430.28</v>
      </c>
      <c r="G10" s="23">
        <v>7</v>
      </c>
      <c r="H10" s="23">
        <v>3.7</v>
      </c>
    </row>
    <row r="11" spans="1:8" ht="12" customHeight="1">
      <c r="A11" s="20" t="s">
        <v>117</v>
      </c>
      <c r="B11" s="21">
        <v>669</v>
      </c>
      <c r="C11" s="21"/>
      <c r="D11" s="23">
        <v>2752951.66</v>
      </c>
      <c r="E11" s="23">
        <v>260992.37</v>
      </c>
      <c r="F11" s="23">
        <f>SUM(D11:E11)</f>
        <v>3013944.0300000003</v>
      </c>
      <c r="G11" s="23">
        <v>9.1</v>
      </c>
      <c r="H11" s="23">
        <v>4.759267774</v>
      </c>
    </row>
    <row r="12" spans="1:8" ht="12" customHeight="1">
      <c r="A12" s="20" t="s">
        <v>118</v>
      </c>
      <c r="B12" s="21">
        <v>752</v>
      </c>
      <c r="C12" s="21"/>
      <c r="D12" s="23">
        <v>2788171.68</v>
      </c>
      <c r="E12" s="23">
        <v>2823478.4</v>
      </c>
      <c r="F12" s="23">
        <f>SUM(D12:E12)</f>
        <v>5611650.08</v>
      </c>
      <c r="G12" s="23">
        <v>9.3</v>
      </c>
      <c r="H12" s="23">
        <v>4.892066361</v>
      </c>
    </row>
    <row r="13" spans="1:8" ht="12" customHeight="1">
      <c r="A13" s="20" t="s">
        <v>119</v>
      </c>
      <c r="B13" s="21">
        <v>772</v>
      </c>
      <c r="C13" s="21"/>
      <c r="D13" s="23">
        <v>2911851.9</v>
      </c>
      <c r="E13" s="164">
        <v>2820673.4</v>
      </c>
      <c r="F13" s="23">
        <f>SUM(D13:E13)</f>
        <v>5732525.3</v>
      </c>
      <c r="G13" s="164">
        <f>D13/30133601*100</f>
        <v>9.663139496670178</v>
      </c>
      <c r="H13" s="23">
        <v>5.030126409947305</v>
      </c>
    </row>
    <row r="14" spans="1:8" ht="12" customHeight="1">
      <c r="A14" s="160"/>
      <c r="B14" s="161"/>
      <c r="C14" s="161"/>
      <c r="D14" s="162"/>
      <c r="E14" s="163"/>
      <c r="F14" s="162"/>
      <c r="G14" s="162"/>
      <c r="H14" s="162"/>
    </row>
    <row r="15" spans="1:8" ht="10.5">
      <c r="A15" s="17"/>
      <c r="B15" s="17"/>
      <c r="C15" s="17"/>
      <c r="D15" s="17"/>
      <c r="E15" s="17"/>
      <c r="F15" s="17"/>
      <c r="G15" s="17"/>
      <c r="H15" s="17"/>
    </row>
    <row r="16" spans="1:8" s="212" customFormat="1" ht="10.5">
      <c r="A16" s="208" t="s">
        <v>156</v>
      </c>
      <c r="B16" s="209"/>
      <c r="C16" s="209"/>
      <c r="D16" s="210"/>
      <c r="E16" s="210"/>
      <c r="F16" s="210"/>
      <c r="G16" s="210"/>
      <c r="H16" s="210"/>
    </row>
    <row r="17" spans="1:8" s="212" customFormat="1" ht="10.5">
      <c r="A17" s="213" t="s">
        <v>82</v>
      </c>
      <c r="B17" s="209"/>
      <c r="C17" s="209"/>
      <c r="D17" s="210"/>
      <c r="E17" s="210"/>
      <c r="F17" s="210"/>
      <c r="G17" s="210"/>
      <c r="H17" s="210"/>
    </row>
    <row r="18" spans="1:8" s="212" customFormat="1" ht="10.5">
      <c r="A18" s="213" t="s">
        <v>157</v>
      </c>
      <c r="B18" s="209"/>
      <c r="C18" s="209"/>
      <c r="D18" s="210"/>
      <c r="E18" s="210"/>
      <c r="F18" s="210"/>
      <c r="G18" s="210"/>
      <c r="H18" s="210"/>
    </row>
    <row r="19" spans="1:8" s="212" customFormat="1" ht="10.5">
      <c r="A19" s="210" t="s">
        <v>173</v>
      </c>
      <c r="B19" s="211"/>
      <c r="C19" s="211"/>
      <c r="D19" s="211"/>
      <c r="E19" s="211"/>
      <c r="F19" s="211"/>
      <c r="G19" s="211"/>
      <c r="H19" s="211"/>
    </row>
    <row r="20" spans="1:8" s="212" customFormat="1" ht="10.5">
      <c r="A20" s="210" t="s">
        <v>174</v>
      </c>
      <c r="B20" s="211"/>
      <c r="C20" s="211"/>
      <c r="D20" s="211"/>
      <c r="E20" s="211"/>
      <c r="F20" s="211"/>
      <c r="G20" s="211"/>
      <c r="H20" s="211"/>
    </row>
    <row r="21" spans="1:8" s="212" customFormat="1" ht="10.5">
      <c r="A21" s="210" t="s">
        <v>175</v>
      </c>
      <c r="B21" s="211"/>
      <c r="C21" s="211"/>
      <c r="D21" s="211"/>
      <c r="E21" s="211"/>
      <c r="F21" s="211"/>
      <c r="G21" s="211"/>
      <c r="H21" s="211"/>
    </row>
    <row r="22" spans="1:8" s="212" customFormat="1" ht="10.5">
      <c r="A22" s="210" t="s">
        <v>184</v>
      </c>
      <c r="B22" s="211"/>
      <c r="C22" s="211"/>
      <c r="D22" s="211"/>
      <c r="E22" s="211"/>
      <c r="F22" s="211"/>
      <c r="G22" s="211"/>
      <c r="H22" s="211"/>
    </row>
    <row r="23" spans="1:8" s="212" customFormat="1" ht="10.5">
      <c r="A23" s="210" t="s">
        <v>178</v>
      </c>
      <c r="B23" s="211"/>
      <c r="C23" s="211"/>
      <c r="D23" s="211"/>
      <c r="E23" s="211"/>
      <c r="F23" s="211"/>
      <c r="G23" s="211"/>
      <c r="H23" s="211"/>
    </row>
    <row r="24" spans="1:8" s="212" customFormat="1" ht="10.5">
      <c r="A24" s="210" t="s">
        <v>183</v>
      </c>
      <c r="B24" s="211"/>
      <c r="C24" s="211"/>
      <c r="D24" s="211"/>
      <c r="E24" s="211"/>
      <c r="F24" s="211"/>
      <c r="G24" s="211"/>
      <c r="H24" s="211"/>
    </row>
    <row r="25" s="212" customFormat="1" ht="10.5">
      <c r="A25" s="210" t="s">
        <v>176</v>
      </c>
    </row>
    <row r="26" spans="1:3" s="212" customFormat="1" ht="10.5">
      <c r="A26" s="214" t="s">
        <v>185</v>
      </c>
      <c r="B26" s="215"/>
      <c r="C26" s="215"/>
    </row>
    <row r="27" ht="10.5">
      <c r="A27" s="17"/>
    </row>
  </sheetData>
  <mergeCells count="4">
    <mergeCell ref="A5:A6"/>
    <mergeCell ref="B5:B6"/>
    <mergeCell ref="D5:H5"/>
    <mergeCell ref="A1:H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workbookViewId="0" topLeftCell="A25">
      <selection activeCell="H6" sqref="H6:H8"/>
    </sheetView>
  </sheetViews>
  <sheetFormatPr defaultColWidth="9.140625" defaultRowHeight="12.75"/>
  <cols>
    <col min="1" max="1" width="12.57421875" style="17" customWidth="1"/>
    <col min="2" max="2" width="5.57421875" style="17" bestFit="1" customWidth="1"/>
    <col min="3" max="3" width="7.140625" style="17" customWidth="1"/>
    <col min="4" max="4" width="6.140625" style="17" bestFit="1" customWidth="1"/>
    <col min="5" max="5" width="6.28125" style="17" customWidth="1"/>
    <col min="6" max="6" width="7.421875" style="17" customWidth="1"/>
    <col min="7" max="7" width="8.140625" style="17" customWidth="1"/>
    <col min="8" max="8" width="7.28125" style="17" bestFit="1" customWidth="1"/>
    <col min="9" max="9" width="0.71875" style="17" customWidth="1"/>
    <col min="10" max="10" width="5.421875" style="17" bestFit="1" customWidth="1"/>
    <col min="11" max="11" width="7.140625" style="17" customWidth="1"/>
    <col min="12" max="12" width="7.7109375" style="17" customWidth="1"/>
    <col min="13" max="13" width="7.28125" style="17" customWidth="1"/>
    <col min="14" max="14" width="7.421875" style="17" customWidth="1"/>
    <col min="15" max="15" width="7.8515625" style="17" customWidth="1"/>
    <col min="16" max="16" width="7.421875" style="17" customWidth="1"/>
    <col min="17" max="17" width="9.140625" style="17" customWidth="1"/>
    <col min="18" max="18" width="9.28125" style="17" bestFit="1" customWidth="1"/>
    <col min="19" max="16384" width="9.140625" style="17" customWidth="1"/>
  </cols>
  <sheetData>
    <row r="1" spans="1:16" ht="14.25">
      <c r="A1" s="298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1.25" customHeight="1">
      <c r="A3" s="297" t="s">
        <v>181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7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8" customHeight="1">
      <c r="A5" s="265" t="s">
        <v>53</v>
      </c>
      <c r="B5" s="302" t="s">
        <v>143</v>
      </c>
      <c r="C5" s="302"/>
      <c r="D5" s="302"/>
      <c r="E5" s="302"/>
      <c r="F5" s="302"/>
      <c r="G5" s="302"/>
      <c r="H5" s="302"/>
      <c r="I5" s="55"/>
      <c r="J5" s="302" t="s">
        <v>169</v>
      </c>
      <c r="K5" s="302"/>
      <c r="L5" s="302"/>
      <c r="M5" s="302"/>
      <c r="N5" s="302"/>
      <c r="O5" s="302"/>
      <c r="P5" s="302"/>
    </row>
    <row r="6" spans="1:16" ht="18" customHeight="1">
      <c r="A6" s="265"/>
      <c r="B6" s="303" t="s">
        <v>63</v>
      </c>
      <c r="C6" s="293" t="s">
        <v>112</v>
      </c>
      <c r="D6" s="302" t="s">
        <v>111</v>
      </c>
      <c r="E6" s="302"/>
      <c r="F6" s="302"/>
      <c r="G6" s="293" t="s">
        <v>120</v>
      </c>
      <c r="H6" s="252" t="s">
        <v>25</v>
      </c>
      <c r="I6" s="55"/>
      <c r="J6" s="303" t="s">
        <v>63</v>
      </c>
      <c r="K6" s="293" t="s">
        <v>112</v>
      </c>
      <c r="L6" s="302" t="s">
        <v>111</v>
      </c>
      <c r="M6" s="302"/>
      <c r="N6" s="302"/>
      <c r="O6" s="293" t="s">
        <v>120</v>
      </c>
      <c r="P6" s="252" t="s">
        <v>25</v>
      </c>
    </row>
    <row r="7" spans="1:16" ht="17.25" customHeight="1">
      <c r="A7" s="265"/>
      <c r="B7" s="303"/>
      <c r="C7" s="293"/>
      <c r="D7" s="300" t="s">
        <v>25</v>
      </c>
      <c r="E7" s="299" t="s">
        <v>167</v>
      </c>
      <c r="F7" s="299"/>
      <c r="G7" s="293"/>
      <c r="H7" s="296"/>
      <c r="J7" s="303"/>
      <c r="K7" s="293"/>
      <c r="L7" s="300" t="s">
        <v>25</v>
      </c>
      <c r="M7" s="304" t="s">
        <v>167</v>
      </c>
      <c r="N7" s="304"/>
      <c r="O7" s="293"/>
      <c r="P7" s="296"/>
    </row>
    <row r="8" spans="1:16" ht="26.25" customHeight="1">
      <c r="A8" s="266"/>
      <c r="B8" s="274"/>
      <c r="C8" s="276"/>
      <c r="D8" s="301"/>
      <c r="E8" s="234" t="s">
        <v>65</v>
      </c>
      <c r="F8" s="234" t="s">
        <v>168</v>
      </c>
      <c r="G8" s="276"/>
      <c r="H8" s="286"/>
      <c r="I8" s="56"/>
      <c r="J8" s="274"/>
      <c r="K8" s="276"/>
      <c r="L8" s="301"/>
      <c r="M8" s="232" t="s">
        <v>65</v>
      </c>
      <c r="N8" s="234" t="s">
        <v>168</v>
      </c>
      <c r="O8" s="276"/>
      <c r="P8" s="286"/>
    </row>
    <row r="9" spans="5:6" ht="9" customHeight="1">
      <c r="E9" s="67"/>
      <c r="F9" s="67"/>
    </row>
    <row r="10" spans="1:16" ht="9" customHeight="1">
      <c r="A10" s="20">
        <v>1990</v>
      </c>
      <c r="B10" s="17">
        <v>883</v>
      </c>
      <c r="C10" s="57">
        <v>61359</v>
      </c>
      <c r="D10" s="57">
        <v>18791</v>
      </c>
      <c r="E10" s="79">
        <v>7747</v>
      </c>
      <c r="F10" s="79">
        <v>3910</v>
      </c>
      <c r="G10" s="57">
        <v>15124</v>
      </c>
      <c r="H10" s="57">
        <f>SUM(B10:D10,G10)</f>
        <v>96157</v>
      </c>
      <c r="I10" s="57"/>
      <c r="J10" s="76">
        <v>0.9</v>
      </c>
      <c r="K10" s="76">
        <v>63.8</v>
      </c>
      <c r="L10" s="76">
        <v>19.6</v>
      </c>
      <c r="M10" s="80">
        <v>8.1</v>
      </c>
      <c r="N10" s="80">
        <v>4.1</v>
      </c>
      <c r="O10" s="76">
        <v>15.7</v>
      </c>
      <c r="P10" s="76">
        <v>100</v>
      </c>
    </row>
    <row r="11" spans="1:16" ht="9" customHeight="1">
      <c r="A11" s="20">
        <v>1991</v>
      </c>
      <c r="B11" s="17">
        <v>244</v>
      </c>
      <c r="C11" s="57">
        <v>17953</v>
      </c>
      <c r="D11" s="57">
        <v>4469</v>
      </c>
      <c r="E11" s="79">
        <v>1351</v>
      </c>
      <c r="F11" s="79">
        <v>1241</v>
      </c>
      <c r="G11" s="57">
        <v>1964</v>
      </c>
      <c r="H11" s="57">
        <f>SUM(B11:D11,G11)</f>
        <v>24630</v>
      </c>
      <c r="I11" s="57"/>
      <c r="J11" s="76">
        <v>1</v>
      </c>
      <c r="K11" s="76">
        <v>72.9</v>
      </c>
      <c r="L11" s="76">
        <v>18.1</v>
      </c>
      <c r="M11" s="80">
        <v>5.5</v>
      </c>
      <c r="N11" s="80">
        <v>5</v>
      </c>
      <c r="O11" s="76">
        <v>8</v>
      </c>
      <c r="P11" s="76">
        <v>100</v>
      </c>
    </row>
    <row r="12" spans="1:16" ht="9" customHeight="1">
      <c r="A12" s="20">
        <v>1992</v>
      </c>
      <c r="B12" s="17">
        <v>353</v>
      </c>
      <c r="C12" s="57">
        <v>28606</v>
      </c>
      <c r="D12" s="57">
        <v>7876</v>
      </c>
      <c r="E12" s="79">
        <v>1863</v>
      </c>
      <c r="F12" s="79">
        <v>2424</v>
      </c>
      <c r="G12" s="57">
        <v>3714</v>
      </c>
      <c r="H12" s="57">
        <f>SUM(B12:D12,G12)</f>
        <v>40549</v>
      </c>
      <c r="I12" s="57"/>
      <c r="J12" s="76">
        <v>0.9</v>
      </c>
      <c r="K12" s="76">
        <v>70.5</v>
      </c>
      <c r="L12" s="76">
        <v>19.4</v>
      </c>
      <c r="M12" s="80">
        <v>4.6</v>
      </c>
      <c r="N12" s="80">
        <v>6</v>
      </c>
      <c r="O12" s="76">
        <v>9.2</v>
      </c>
      <c r="P12" s="76">
        <v>100</v>
      </c>
    </row>
    <row r="13" spans="1:16" ht="9" customHeight="1">
      <c r="A13" s="20">
        <v>1993</v>
      </c>
      <c r="B13" s="57">
        <v>3729</v>
      </c>
      <c r="C13" s="57">
        <v>77328</v>
      </c>
      <c r="D13" s="57">
        <v>14375</v>
      </c>
      <c r="E13" s="79">
        <v>3532</v>
      </c>
      <c r="F13" s="79">
        <v>4229</v>
      </c>
      <c r="G13" s="57">
        <v>8953</v>
      </c>
      <c r="H13" s="57">
        <f>SUM(B13:D13,G13)</f>
        <v>104385</v>
      </c>
      <c r="I13" s="57"/>
      <c r="J13" s="76">
        <v>3.6</v>
      </c>
      <c r="K13" s="76">
        <v>74</v>
      </c>
      <c r="L13" s="76">
        <v>13.8</v>
      </c>
      <c r="M13" s="80">
        <v>3.4</v>
      </c>
      <c r="N13" s="80">
        <v>4.1</v>
      </c>
      <c r="O13" s="76">
        <v>8.6</v>
      </c>
      <c r="P13" s="76">
        <v>100</v>
      </c>
    </row>
    <row r="14" spans="1:16" ht="9" customHeight="1">
      <c r="A14" s="20">
        <v>1994</v>
      </c>
      <c r="B14" s="57">
        <v>1450</v>
      </c>
      <c r="C14" s="57">
        <v>23220</v>
      </c>
      <c r="D14" s="57">
        <v>9268</v>
      </c>
      <c r="E14" s="79">
        <v>2499</v>
      </c>
      <c r="F14" s="79">
        <v>1597</v>
      </c>
      <c r="G14" s="57">
        <v>7081</v>
      </c>
      <c r="H14" s="57">
        <f>SUM(B14:D14,G14)</f>
        <v>41019</v>
      </c>
      <c r="I14" s="57"/>
      <c r="J14" s="76">
        <v>3.5</v>
      </c>
      <c r="K14" s="76">
        <v>56.6</v>
      </c>
      <c r="L14" s="76">
        <v>22.6</v>
      </c>
      <c r="M14" s="80">
        <v>5.9</v>
      </c>
      <c r="N14" s="80">
        <v>3.9</v>
      </c>
      <c r="O14" s="76">
        <v>17.3</v>
      </c>
      <c r="P14" s="76">
        <f aca="true" t="shared" si="0" ref="P14:P20">SUM(J14:L14,O14)</f>
        <v>100</v>
      </c>
    </row>
    <row r="15" spans="1:16" ht="9" customHeight="1">
      <c r="A15" s="20">
        <v>1995</v>
      </c>
      <c r="B15" s="57">
        <v>144</v>
      </c>
      <c r="C15" s="57">
        <v>12786</v>
      </c>
      <c r="D15" s="57">
        <v>3395</v>
      </c>
      <c r="E15" s="79">
        <v>674</v>
      </c>
      <c r="F15" s="79">
        <v>1219</v>
      </c>
      <c r="G15" s="57">
        <v>1921</v>
      </c>
      <c r="H15" s="57">
        <v>18246</v>
      </c>
      <c r="I15" s="57"/>
      <c r="J15" s="76">
        <v>0.8</v>
      </c>
      <c r="K15" s="76">
        <v>70.1</v>
      </c>
      <c r="L15" s="76">
        <v>18.6</v>
      </c>
      <c r="M15" s="80">
        <v>3.7</v>
      </c>
      <c r="N15" s="80">
        <v>6.7</v>
      </c>
      <c r="O15" s="76">
        <v>10.5</v>
      </c>
      <c r="P15" s="76">
        <f t="shared" si="0"/>
        <v>100</v>
      </c>
    </row>
    <row r="16" spans="1:16" ht="9" customHeight="1">
      <c r="A16" s="20">
        <v>1996</v>
      </c>
      <c r="B16" s="57">
        <v>140</v>
      </c>
      <c r="C16" s="57">
        <v>10878</v>
      </c>
      <c r="D16" s="57">
        <v>2718</v>
      </c>
      <c r="E16" s="79">
        <v>768</v>
      </c>
      <c r="F16" s="79">
        <v>984</v>
      </c>
      <c r="G16" s="57">
        <v>1272</v>
      </c>
      <c r="H16" s="57">
        <v>15008</v>
      </c>
      <c r="I16" s="57"/>
      <c r="J16" s="76">
        <v>0.9</v>
      </c>
      <c r="K16" s="76">
        <v>72.5</v>
      </c>
      <c r="L16" s="76">
        <v>18.1</v>
      </c>
      <c r="M16" s="80">
        <v>5.1</v>
      </c>
      <c r="N16" s="80">
        <v>6.6</v>
      </c>
      <c r="O16" s="76">
        <v>8.5</v>
      </c>
      <c r="P16" s="76">
        <f t="shared" si="0"/>
        <v>100</v>
      </c>
    </row>
    <row r="17" spans="1:16" ht="9" customHeight="1">
      <c r="A17" s="20">
        <v>1997</v>
      </c>
      <c r="B17" s="57">
        <v>121</v>
      </c>
      <c r="C17" s="57">
        <v>36926</v>
      </c>
      <c r="D17" s="57">
        <v>6673</v>
      </c>
      <c r="E17" s="79">
        <v>1830</v>
      </c>
      <c r="F17" s="79">
        <v>2479</v>
      </c>
      <c r="G17" s="57">
        <v>6111</v>
      </c>
      <c r="H17" s="57">
        <v>49831</v>
      </c>
      <c r="I17" s="57"/>
      <c r="J17" s="76">
        <v>0.2</v>
      </c>
      <c r="K17" s="76">
        <v>74.1</v>
      </c>
      <c r="L17" s="76">
        <v>13.4</v>
      </c>
      <c r="M17" s="80">
        <v>3.7</v>
      </c>
      <c r="N17" s="80">
        <v>5</v>
      </c>
      <c r="O17" s="76">
        <v>12.3</v>
      </c>
      <c r="P17" s="76">
        <f t="shared" si="0"/>
        <v>100</v>
      </c>
    </row>
    <row r="18" spans="1:16" ht="9" customHeight="1">
      <c r="A18" s="20">
        <v>1998</v>
      </c>
      <c r="B18" s="112">
        <v>375</v>
      </c>
      <c r="C18" s="112">
        <v>46879</v>
      </c>
      <c r="D18" s="112">
        <v>6034</v>
      </c>
      <c r="E18" s="117">
        <v>1345</v>
      </c>
      <c r="F18" s="117">
        <v>994</v>
      </c>
      <c r="G18" s="112">
        <v>5453</v>
      </c>
      <c r="H18" s="112">
        <f>SUM(B18:D18,G18)</f>
        <v>58741</v>
      </c>
      <c r="I18" s="112"/>
      <c r="J18" s="88">
        <f>B18/H18*100</f>
        <v>0.6383956691237807</v>
      </c>
      <c r="K18" s="88">
        <f aca="true" t="shared" si="1" ref="K18:O20">C18/$H18*100</f>
        <v>79.80626819427657</v>
      </c>
      <c r="L18" s="88">
        <f t="shared" si="1"/>
        <v>10.272211913314381</v>
      </c>
      <c r="M18" s="90">
        <f t="shared" si="1"/>
        <v>2.2897124665906263</v>
      </c>
      <c r="N18" s="90">
        <f t="shared" si="1"/>
        <v>1.692174120290768</v>
      </c>
      <c r="O18" s="88">
        <f t="shared" si="1"/>
        <v>9.283124223285268</v>
      </c>
      <c r="P18" s="132">
        <f t="shared" si="0"/>
        <v>100</v>
      </c>
    </row>
    <row r="19" spans="1:16" ht="9" customHeight="1">
      <c r="A19" s="20">
        <v>1999</v>
      </c>
      <c r="B19" s="112">
        <v>55</v>
      </c>
      <c r="C19" s="112">
        <v>22681</v>
      </c>
      <c r="D19" s="112">
        <v>2311</v>
      </c>
      <c r="E19" s="117">
        <v>812</v>
      </c>
      <c r="F19" s="117">
        <v>445</v>
      </c>
      <c r="G19" s="112">
        <v>3089</v>
      </c>
      <c r="H19" s="112">
        <v>28136</v>
      </c>
      <c r="I19" s="112"/>
      <c r="J19" s="88">
        <f>B19/H19*100</f>
        <v>0.19547910150696618</v>
      </c>
      <c r="K19" s="88">
        <f t="shared" si="1"/>
        <v>80.61202729599091</v>
      </c>
      <c r="L19" s="88">
        <f t="shared" si="1"/>
        <v>8.213676428774523</v>
      </c>
      <c r="M19" s="90">
        <f t="shared" si="1"/>
        <v>2.8859823713392094</v>
      </c>
      <c r="N19" s="90">
        <f t="shared" si="1"/>
        <v>1.5816036394654538</v>
      </c>
      <c r="O19" s="88">
        <f t="shared" si="1"/>
        <v>10.97881717372761</v>
      </c>
      <c r="P19" s="132">
        <f t="shared" si="0"/>
        <v>100</v>
      </c>
    </row>
    <row r="20" spans="1:16" ht="9" customHeight="1">
      <c r="A20" s="20">
        <v>2000</v>
      </c>
      <c r="B20" s="62">
        <v>274</v>
      </c>
      <c r="C20" s="62">
        <v>46622</v>
      </c>
      <c r="D20" s="62">
        <v>4817</v>
      </c>
      <c r="E20" s="117">
        <v>2227</v>
      </c>
      <c r="F20" s="117">
        <v>1075</v>
      </c>
      <c r="G20" s="62">
        <v>8244</v>
      </c>
      <c r="H20" s="62">
        <v>59957</v>
      </c>
      <c r="I20" s="62"/>
      <c r="J20" s="88">
        <f>B20/H20*100</f>
        <v>0.45699417916173257</v>
      </c>
      <c r="K20" s="88">
        <f t="shared" si="1"/>
        <v>77.75906066013977</v>
      </c>
      <c r="L20" s="88">
        <f t="shared" si="1"/>
        <v>8.034091098620678</v>
      </c>
      <c r="M20" s="90">
        <f t="shared" si="1"/>
        <v>3.7143286021648847</v>
      </c>
      <c r="N20" s="90">
        <f t="shared" si="1"/>
        <v>1.7929516153243157</v>
      </c>
      <c r="O20" s="88">
        <f t="shared" si="1"/>
        <v>13.749854062077823</v>
      </c>
      <c r="P20" s="132">
        <f t="shared" si="0"/>
        <v>100</v>
      </c>
    </row>
    <row r="21" spans="2:16" ht="9" customHeight="1">
      <c r="B21" s="158"/>
      <c r="C21" s="158"/>
      <c r="D21" s="158"/>
      <c r="E21" s="157"/>
      <c r="F21" s="158"/>
      <c r="G21" s="158"/>
      <c r="H21" s="158"/>
      <c r="I21" s="113"/>
      <c r="J21" s="113"/>
      <c r="K21" s="76"/>
      <c r="L21" s="76"/>
      <c r="M21" s="76"/>
      <c r="N21" s="76"/>
      <c r="O21" s="76"/>
      <c r="P21" s="76"/>
    </row>
    <row r="22" spans="1:16" ht="9" customHeight="1">
      <c r="A22" s="53" t="s">
        <v>86</v>
      </c>
      <c r="B22" s="53"/>
      <c r="C22" s="53"/>
      <c r="D22" s="53"/>
      <c r="E22" s="53"/>
      <c r="F22" s="53"/>
      <c r="G22" s="53"/>
      <c r="H22" s="53"/>
      <c r="I22" s="53"/>
      <c r="J22" s="114"/>
      <c r="K22" s="114"/>
      <c r="L22" s="114"/>
      <c r="M22" s="114"/>
      <c r="N22" s="114"/>
      <c r="O22" s="114"/>
      <c r="P22" s="115"/>
    </row>
    <row r="23" spans="10:16" ht="9" customHeight="1">
      <c r="J23" s="76"/>
      <c r="K23" s="76"/>
      <c r="L23" s="76"/>
      <c r="M23" s="76"/>
      <c r="N23" s="76"/>
      <c r="O23" s="76"/>
      <c r="P23" s="76"/>
    </row>
    <row r="24" spans="1:18" ht="9" customHeight="1">
      <c r="A24" s="17" t="s">
        <v>2</v>
      </c>
      <c r="B24" s="100">
        <v>0.535</v>
      </c>
      <c r="C24" s="100">
        <v>255.83</v>
      </c>
      <c r="D24" s="100">
        <v>128.1</v>
      </c>
      <c r="E24" s="157" t="s">
        <v>32</v>
      </c>
      <c r="F24" s="157">
        <v>3.2</v>
      </c>
      <c r="G24" s="100">
        <v>86</v>
      </c>
      <c r="H24" s="100">
        <f aca="true" t="shared" si="2" ref="H24:H45">SUM(B24:D24,G24)</f>
        <v>470.46500000000003</v>
      </c>
      <c r="I24" s="62"/>
      <c r="J24" s="111">
        <f>B24/$H24*100</f>
        <v>0.11371727971262474</v>
      </c>
      <c r="K24" s="111">
        <f>C24/$H24*100</f>
        <v>54.37811526893606</v>
      </c>
      <c r="L24" s="111">
        <f>D24/$H24*100</f>
        <v>27.22838043212566</v>
      </c>
      <c r="M24" s="90" t="s">
        <v>32</v>
      </c>
      <c r="N24" s="90">
        <f>F24/$H24*100</f>
        <v>0.680178121645606</v>
      </c>
      <c r="O24" s="111">
        <f>G24/$H24*100</f>
        <v>18.279787019225658</v>
      </c>
      <c r="P24" s="76">
        <f aca="true" t="shared" si="3" ref="P24:P46">SUM(J24:L24,O24)</f>
        <v>100</v>
      </c>
      <c r="R24" s="57"/>
    </row>
    <row r="25" spans="1:18" ht="9" customHeight="1">
      <c r="A25" s="17" t="s">
        <v>3</v>
      </c>
      <c r="B25" s="100" t="s">
        <v>32</v>
      </c>
      <c r="C25" s="100">
        <v>1.6</v>
      </c>
      <c r="D25" s="100">
        <v>1.9</v>
      </c>
      <c r="E25" s="157" t="s">
        <v>32</v>
      </c>
      <c r="F25" s="157" t="s">
        <v>32</v>
      </c>
      <c r="G25" s="100">
        <v>5.65</v>
      </c>
      <c r="H25" s="100">
        <f t="shared" si="2"/>
        <v>9.15</v>
      </c>
      <c r="I25" s="62"/>
      <c r="J25" s="111" t="s">
        <v>32</v>
      </c>
      <c r="K25" s="111">
        <f aca="true" t="shared" si="4" ref="K25:L28">C25/$H25*100</f>
        <v>17.48633879781421</v>
      </c>
      <c r="L25" s="111">
        <f t="shared" si="4"/>
        <v>20.765027322404368</v>
      </c>
      <c r="M25" s="90" t="s">
        <v>32</v>
      </c>
      <c r="N25" s="66" t="s">
        <v>64</v>
      </c>
      <c r="O25" s="111">
        <f>G25/$H25*100</f>
        <v>61.74863387978142</v>
      </c>
      <c r="P25" s="76">
        <f t="shared" si="3"/>
        <v>100</v>
      </c>
      <c r="R25" s="57"/>
    </row>
    <row r="26" spans="1:18" ht="9" customHeight="1">
      <c r="A26" s="17" t="s">
        <v>4</v>
      </c>
      <c r="B26" s="100" t="s">
        <v>32</v>
      </c>
      <c r="C26" s="97">
        <v>736.12</v>
      </c>
      <c r="D26" s="100">
        <v>26.3</v>
      </c>
      <c r="E26" s="157" t="s">
        <v>32</v>
      </c>
      <c r="F26" s="157">
        <v>1.3</v>
      </c>
      <c r="G26" s="100">
        <v>1.2</v>
      </c>
      <c r="H26" s="100">
        <f t="shared" si="2"/>
        <v>763.62</v>
      </c>
      <c r="I26" s="62"/>
      <c r="J26" s="111" t="s">
        <v>32</v>
      </c>
      <c r="K26" s="111">
        <f t="shared" si="4"/>
        <v>96.39873235378853</v>
      </c>
      <c r="L26" s="111">
        <f t="shared" si="4"/>
        <v>3.4441214216495117</v>
      </c>
      <c r="M26" s="90" t="s">
        <v>32</v>
      </c>
      <c r="N26" s="90">
        <f>F26/$H26*100</f>
        <v>0.17024174327545114</v>
      </c>
      <c r="O26" s="111">
        <f>G26/$H26*100</f>
        <v>0.15714622456195487</v>
      </c>
      <c r="P26" s="76">
        <f t="shared" si="3"/>
        <v>100</v>
      </c>
      <c r="R26" s="57"/>
    </row>
    <row r="27" spans="1:18" ht="9" customHeight="1">
      <c r="A27" s="17" t="s">
        <v>5</v>
      </c>
      <c r="B27" s="100">
        <v>0.2</v>
      </c>
      <c r="C27" s="100">
        <v>10.9727</v>
      </c>
      <c r="D27" s="100">
        <v>3</v>
      </c>
      <c r="E27" s="157" t="s">
        <v>32</v>
      </c>
      <c r="F27" s="157">
        <v>1.6</v>
      </c>
      <c r="G27" s="100">
        <v>1.2</v>
      </c>
      <c r="H27" s="100">
        <f t="shared" si="2"/>
        <v>15.372699999999998</v>
      </c>
      <c r="I27" s="62"/>
      <c r="J27" s="111">
        <f>B27/$H27*100</f>
        <v>1.3010076304097526</v>
      </c>
      <c r="K27" s="111">
        <f t="shared" si="4"/>
        <v>71.37783213098545</v>
      </c>
      <c r="L27" s="111">
        <f t="shared" si="4"/>
        <v>19.515114456146286</v>
      </c>
      <c r="M27" s="90" t="s">
        <v>32</v>
      </c>
      <c r="N27" s="90">
        <f>F27/$H27*100</f>
        <v>10.408061043278021</v>
      </c>
      <c r="O27" s="111">
        <f>G27/$H27*100</f>
        <v>7.806045782458515</v>
      </c>
      <c r="P27" s="76">
        <f t="shared" si="3"/>
        <v>100</v>
      </c>
      <c r="R27" s="57"/>
    </row>
    <row r="28" spans="1:18" s="67" customFormat="1" ht="9" customHeight="1">
      <c r="A28" s="67" t="s">
        <v>6</v>
      </c>
      <c r="B28" s="81">
        <v>0.1016</v>
      </c>
      <c r="C28" s="157">
        <v>0</v>
      </c>
      <c r="D28" s="157">
        <v>0.8</v>
      </c>
      <c r="E28" s="157" t="s">
        <v>32</v>
      </c>
      <c r="F28" s="157">
        <v>0.4</v>
      </c>
      <c r="G28" s="157">
        <v>0.2</v>
      </c>
      <c r="H28" s="157">
        <f t="shared" si="2"/>
        <v>1.1016000000000001</v>
      </c>
      <c r="I28" s="117"/>
      <c r="J28" s="90">
        <f>B28/$H28*100</f>
        <v>9.222948438634711</v>
      </c>
      <c r="K28" s="90">
        <f t="shared" si="4"/>
        <v>0</v>
      </c>
      <c r="L28" s="90">
        <f t="shared" si="4"/>
        <v>72.62164124909222</v>
      </c>
      <c r="M28" s="90" t="s">
        <v>32</v>
      </c>
      <c r="N28" s="90">
        <f>F28/$H28*100</f>
        <v>36.31082062454611</v>
      </c>
      <c r="O28" s="90">
        <f>G28/$H28*100</f>
        <v>18.155410312273055</v>
      </c>
      <c r="P28" s="80">
        <f t="shared" si="3"/>
        <v>100</v>
      </c>
      <c r="R28" s="57"/>
    </row>
    <row r="29" spans="1:18" s="67" customFormat="1" ht="9" customHeight="1">
      <c r="A29" s="67" t="s">
        <v>7</v>
      </c>
      <c r="B29" s="81">
        <v>0.106</v>
      </c>
      <c r="C29" s="81">
        <v>10.9727</v>
      </c>
      <c r="D29" s="157">
        <v>2.2</v>
      </c>
      <c r="E29" s="157" t="s">
        <v>32</v>
      </c>
      <c r="F29" s="157">
        <v>1.2</v>
      </c>
      <c r="G29" s="157">
        <v>1</v>
      </c>
      <c r="H29" s="157">
        <f t="shared" si="2"/>
        <v>14.2787</v>
      </c>
      <c r="I29" s="117"/>
      <c r="J29" s="90">
        <f aca="true" t="shared" si="5" ref="J29:O30">B29/$H29*100</f>
        <v>0.7423645009699762</v>
      </c>
      <c r="K29" s="90">
        <f t="shared" si="5"/>
        <v>76.84663169616282</v>
      </c>
      <c r="L29" s="90">
        <f t="shared" si="5"/>
        <v>15.407565114471206</v>
      </c>
      <c r="M29" s="90" t="s">
        <v>32</v>
      </c>
      <c r="N29" s="90">
        <f t="shared" si="5"/>
        <v>8.404126426075202</v>
      </c>
      <c r="O29" s="90">
        <f t="shared" si="5"/>
        <v>7.0034386883960025</v>
      </c>
      <c r="P29" s="80">
        <f t="shared" si="3"/>
        <v>100</v>
      </c>
      <c r="R29" s="57"/>
    </row>
    <row r="30" spans="1:18" ht="9" customHeight="1">
      <c r="A30" s="17" t="s">
        <v>8</v>
      </c>
      <c r="B30" s="238">
        <v>8.2</v>
      </c>
      <c r="C30" s="238">
        <v>57.615</v>
      </c>
      <c r="D30" s="240" t="s">
        <v>32</v>
      </c>
      <c r="E30" s="157" t="s">
        <v>32</v>
      </c>
      <c r="F30" s="157">
        <v>0</v>
      </c>
      <c r="G30" s="100">
        <v>221.2</v>
      </c>
      <c r="H30" s="100">
        <f t="shared" si="2"/>
        <v>287.015</v>
      </c>
      <c r="I30" s="62"/>
      <c r="J30" s="111">
        <f t="shared" si="5"/>
        <v>2.856993536923157</v>
      </c>
      <c r="K30" s="111">
        <f t="shared" si="5"/>
        <v>20.073863735344844</v>
      </c>
      <c r="L30" s="111" t="s">
        <v>32</v>
      </c>
      <c r="M30" s="90" t="s">
        <v>32</v>
      </c>
      <c r="N30" s="90">
        <f t="shared" si="5"/>
        <v>0</v>
      </c>
      <c r="O30" s="111">
        <f t="shared" si="5"/>
        <v>77.069142727732</v>
      </c>
      <c r="P30" s="76">
        <f t="shared" si="3"/>
        <v>100</v>
      </c>
      <c r="R30" s="57"/>
    </row>
    <row r="31" spans="1:18" ht="9" customHeight="1">
      <c r="A31" s="17" t="s">
        <v>9</v>
      </c>
      <c r="B31" s="97">
        <v>4.1853</v>
      </c>
      <c r="C31" s="100">
        <v>7.3685</v>
      </c>
      <c r="D31" s="100">
        <v>17.1</v>
      </c>
      <c r="E31" s="157" t="s">
        <v>32</v>
      </c>
      <c r="F31" s="157">
        <v>0</v>
      </c>
      <c r="G31" s="100">
        <v>115</v>
      </c>
      <c r="H31" s="100">
        <f t="shared" si="2"/>
        <v>143.6538</v>
      </c>
      <c r="I31" s="62"/>
      <c r="J31" s="111">
        <f aca="true" t="shared" si="6" ref="J31:J49">B31/$H31*100</f>
        <v>2.913462783441858</v>
      </c>
      <c r="K31" s="111">
        <f aca="true" t="shared" si="7" ref="K31:K49">C31/$H31*100</f>
        <v>5.12934569082057</v>
      </c>
      <c r="L31" s="111">
        <f aca="true" t="shared" si="8" ref="L31:L49">D31/$H31*100</f>
        <v>11.903618282287</v>
      </c>
      <c r="M31" s="90" t="s">
        <v>32</v>
      </c>
      <c r="N31" s="90">
        <f aca="true" t="shared" si="9" ref="N31:N49">F31/$H31*100</f>
        <v>0</v>
      </c>
      <c r="O31" s="111">
        <f aca="true" t="shared" si="10" ref="O31:O49">G31/$H31*100</f>
        <v>80.05357324345059</v>
      </c>
      <c r="P31" s="76">
        <f t="shared" si="3"/>
        <v>100.00000000000001</v>
      </c>
      <c r="R31" s="57"/>
    </row>
    <row r="32" spans="1:18" ht="9" customHeight="1">
      <c r="A32" s="17" t="s">
        <v>10</v>
      </c>
      <c r="B32" s="97">
        <v>6.5</v>
      </c>
      <c r="C32" s="100">
        <v>3177.42955</v>
      </c>
      <c r="D32" s="100">
        <v>142.2</v>
      </c>
      <c r="E32" s="157" t="s">
        <v>32</v>
      </c>
      <c r="F32" s="157">
        <v>48.7</v>
      </c>
      <c r="G32" s="100">
        <v>334.3</v>
      </c>
      <c r="H32" s="100">
        <f t="shared" si="2"/>
        <v>3660.42955</v>
      </c>
      <c r="I32" s="62"/>
      <c r="J32" s="111">
        <f t="shared" si="6"/>
        <v>0.17757478763660403</v>
      </c>
      <c r="K32" s="111">
        <f t="shared" si="7"/>
        <v>86.80482731869542</v>
      </c>
      <c r="L32" s="111">
        <f t="shared" si="8"/>
        <v>3.884789969526937</v>
      </c>
      <c r="M32" s="90" t="s">
        <v>32</v>
      </c>
      <c r="N32" s="90">
        <f t="shared" si="9"/>
        <v>1.3304449473696334</v>
      </c>
      <c r="O32" s="111">
        <f t="shared" si="10"/>
        <v>9.132807924141034</v>
      </c>
      <c r="P32" s="76">
        <f t="shared" si="3"/>
        <v>99.99999999999999</v>
      </c>
      <c r="R32" s="57"/>
    </row>
    <row r="33" spans="1:18" ht="9" customHeight="1">
      <c r="A33" s="17" t="s">
        <v>11</v>
      </c>
      <c r="B33" s="100">
        <v>13.3</v>
      </c>
      <c r="C33" s="100">
        <v>81</v>
      </c>
      <c r="D33" s="100">
        <v>23.9</v>
      </c>
      <c r="E33" s="157" t="s">
        <v>32</v>
      </c>
      <c r="F33" s="157">
        <v>4.2</v>
      </c>
      <c r="G33" s="100">
        <v>12.4</v>
      </c>
      <c r="H33" s="100">
        <f t="shared" si="2"/>
        <v>130.6</v>
      </c>
      <c r="I33" s="62"/>
      <c r="J33" s="111">
        <f t="shared" si="6"/>
        <v>10.183767228177643</v>
      </c>
      <c r="K33" s="111">
        <f t="shared" si="7"/>
        <v>62.02143950995406</v>
      </c>
      <c r="L33" s="111">
        <f t="shared" si="8"/>
        <v>18.300153139356816</v>
      </c>
      <c r="M33" s="90" t="s">
        <v>32</v>
      </c>
      <c r="N33" s="90">
        <f t="shared" si="9"/>
        <v>3.215926493108729</v>
      </c>
      <c r="O33" s="111">
        <f t="shared" si="10"/>
        <v>9.494640122511486</v>
      </c>
      <c r="P33" s="76">
        <f t="shared" si="3"/>
        <v>99.99999999999999</v>
      </c>
      <c r="R33" s="57"/>
    </row>
    <row r="34" spans="1:18" ht="9" customHeight="1">
      <c r="A34" s="17" t="s">
        <v>12</v>
      </c>
      <c r="B34" s="100">
        <v>2.4</v>
      </c>
      <c r="C34" s="100">
        <v>724.8</v>
      </c>
      <c r="D34" s="100">
        <v>220</v>
      </c>
      <c r="E34" s="157" t="s">
        <v>32</v>
      </c>
      <c r="F34" s="157">
        <v>8.8</v>
      </c>
      <c r="G34" s="100">
        <v>89.8</v>
      </c>
      <c r="H34" s="100">
        <f t="shared" si="2"/>
        <v>1037</v>
      </c>
      <c r="I34" s="62"/>
      <c r="J34" s="111">
        <f t="shared" si="6"/>
        <v>0.23143683702989393</v>
      </c>
      <c r="K34" s="111">
        <f t="shared" si="7"/>
        <v>69.89392478302796</v>
      </c>
      <c r="L34" s="111">
        <f t="shared" si="8"/>
        <v>21.215043394406944</v>
      </c>
      <c r="M34" s="90" t="s">
        <v>32</v>
      </c>
      <c r="N34" s="90">
        <f t="shared" si="9"/>
        <v>0.8486017357762778</v>
      </c>
      <c r="O34" s="111">
        <f t="shared" si="10"/>
        <v>8.659594985535197</v>
      </c>
      <c r="P34" s="76">
        <f t="shared" si="3"/>
        <v>99.99999999999999</v>
      </c>
      <c r="R34" s="57"/>
    </row>
    <row r="35" spans="1:18" ht="9" customHeight="1">
      <c r="A35" s="17" t="s">
        <v>13</v>
      </c>
      <c r="B35" s="100">
        <v>0.8</v>
      </c>
      <c r="C35" s="100">
        <v>432.7</v>
      </c>
      <c r="D35" s="100">
        <v>64.1</v>
      </c>
      <c r="E35" s="157" t="s">
        <v>32</v>
      </c>
      <c r="F35" s="157">
        <v>46.1</v>
      </c>
      <c r="G35" s="100">
        <v>23.2</v>
      </c>
      <c r="H35" s="100">
        <f t="shared" si="2"/>
        <v>520.8000000000001</v>
      </c>
      <c r="I35" s="62"/>
      <c r="J35" s="111">
        <f t="shared" si="6"/>
        <v>0.15360983102918585</v>
      </c>
      <c r="K35" s="111">
        <f t="shared" si="7"/>
        <v>83.08371735791088</v>
      </c>
      <c r="L35" s="111">
        <f t="shared" si="8"/>
        <v>12.307987711213515</v>
      </c>
      <c r="M35" s="90" t="s">
        <v>32</v>
      </c>
      <c r="N35" s="90">
        <f t="shared" si="9"/>
        <v>8.851766513056834</v>
      </c>
      <c r="O35" s="111">
        <f t="shared" si="10"/>
        <v>4.454685099846389</v>
      </c>
      <c r="P35" s="76">
        <f t="shared" si="3"/>
        <v>99.99999999999997</v>
      </c>
      <c r="R35" s="57"/>
    </row>
    <row r="36" spans="1:18" ht="9" customHeight="1">
      <c r="A36" s="17" t="s">
        <v>14</v>
      </c>
      <c r="B36" s="100">
        <v>1</v>
      </c>
      <c r="C36" s="100">
        <v>86.8</v>
      </c>
      <c r="D36" s="100">
        <v>38.2</v>
      </c>
      <c r="E36" s="157" t="s">
        <v>32</v>
      </c>
      <c r="F36" s="157">
        <v>13.4</v>
      </c>
      <c r="G36" s="100">
        <v>327.5</v>
      </c>
      <c r="H36" s="100">
        <f t="shared" si="2"/>
        <v>453.5</v>
      </c>
      <c r="I36" s="62"/>
      <c r="J36" s="111">
        <f t="shared" si="6"/>
        <v>0.2205071664829107</v>
      </c>
      <c r="K36" s="111">
        <f t="shared" si="7"/>
        <v>19.14002205071665</v>
      </c>
      <c r="L36" s="111">
        <f t="shared" si="8"/>
        <v>8.42337375964719</v>
      </c>
      <c r="M36" s="90" t="s">
        <v>32</v>
      </c>
      <c r="N36" s="90">
        <f t="shared" si="9"/>
        <v>2.9547960308710035</v>
      </c>
      <c r="O36" s="111">
        <f t="shared" si="10"/>
        <v>72.21609702315325</v>
      </c>
      <c r="P36" s="76">
        <f t="shared" si="3"/>
        <v>100</v>
      </c>
      <c r="R36" s="57"/>
    </row>
    <row r="37" spans="1:18" ht="9" customHeight="1">
      <c r="A37" s="17" t="s">
        <v>15</v>
      </c>
      <c r="B37" s="100">
        <v>21.8</v>
      </c>
      <c r="C37" s="100">
        <v>2972.8</v>
      </c>
      <c r="D37" s="100">
        <v>381.8</v>
      </c>
      <c r="E37" s="157" t="s">
        <v>32</v>
      </c>
      <c r="F37" s="239">
        <v>74.2</v>
      </c>
      <c r="G37" s="100">
        <v>221</v>
      </c>
      <c r="H37" s="100">
        <f t="shared" si="2"/>
        <v>3597.4000000000005</v>
      </c>
      <c r="I37" s="62"/>
      <c r="J37" s="111">
        <f t="shared" si="6"/>
        <v>0.6059932173236225</v>
      </c>
      <c r="K37" s="111">
        <f t="shared" si="7"/>
        <v>82.63746038805803</v>
      </c>
      <c r="L37" s="111">
        <f t="shared" si="8"/>
        <v>10.613220659365096</v>
      </c>
      <c r="M37" s="90" t="s">
        <v>32</v>
      </c>
      <c r="N37" s="90">
        <f t="shared" si="9"/>
        <v>2.0626007672207702</v>
      </c>
      <c r="O37" s="111">
        <f t="shared" si="10"/>
        <v>6.143325735253238</v>
      </c>
      <c r="P37" s="76">
        <f t="shared" si="3"/>
        <v>100</v>
      </c>
      <c r="R37" s="57"/>
    </row>
    <row r="38" spans="1:18" ht="9" customHeight="1">
      <c r="A38" s="17" t="s">
        <v>16</v>
      </c>
      <c r="B38" s="100">
        <v>0.5</v>
      </c>
      <c r="C38" s="100">
        <v>718.1</v>
      </c>
      <c r="D38" s="100">
        <v>348.4</v>
      </c>
      <c r="E38" s="157" t="s">
        <v>32</v>
      </c>
      <c r="F38" s="157">
        <v>10.9</v>
      </c>
      <c r="G38" s="100">
        <v>370.5</v>
      </c>
      <c r="H38" s="100">
        <f t="shared" si="2"/>
        <v>1437.5</v>
      </c>
      <c r="I38" s="62"/>
      <c r="J38" s="111">
        <f t="shared" si="6"/>
        <v>0.034782608695652174</v>
      </c>
      <c r="K38" s="111">
        <f t="shared" si="7"/>
        <v>49.95478260869565</v>
      </c>
      <c r="L38" s="111">
        <f t="shared" si="8"/>
        <v>24.236521739130435</v>
      </c>
      <c r="M38" s="90" t="s">
        <v>32</v>
      </c>
      <c r="N38" s="90">
        <f t="shared" si="9"/>
        <v>0.7582608695652174</v>
      </c>
      <c r="O38" s="111">
        <f t="shared" si="10"/>
        <v>25.77391304347826</v>
      </c>
      <c r="P38" s="76">
        <f t="shared" si="3"/>
        <v>100</v>
      </c>
      <c r="R38" s="57"/>
    </row>
    <row r="39" spans="1:18" ht="9" customHeight="1">
      <c r="A39" s="17" t="s">
        <v>17</v>
      </c>
      <c r="B39" s="100" t="s">
        <v>32</v>
      </c>
      <c r="C39" s="100">
        <v>102.5</v>
      </c>
      <c r="D39" s="100">
        <v>37.6</v>
      </c>
      <c r="E39" s="157" t="s">
        <v>32</v>
      </c>
      <c r="F39" s="157">
        <v>9</v>
      </c>
      <c r="G39" s="100">
        <v>53.8</v>
      </c>
      <c r="H39" s="100">
        <f t="shared" si="2"/>
        <v>193.89999999999998</v>
      </c>
      <c r="I39" s="62"/>
      <c r="J39" s="111" t="s">
        <v>32</v>
      </c>
      <c r="K39" s="111">
        <f t="shared" si="7"/>
        <v>52.86230015471893</v>
      </c>
      <c r="L39" s="111">
        <f t="shared" si="8"/>
        <v>19.391438886023728</v>
      </c>
      <c r="M39" s="90" t="s">
        <v>32</v>
      </c>
      <c r="N39" s="90">
        <f t="shared" si="9"/>
        <v>4.641567818463126</v>
      </c>
      <c r="O39" s="111">
        <f t="shared" si="10"/>
        <v>27.746260959257352</v>
      </c>
      <c r="P39" s="76">
        <f t="shared" si="3"/>
        <v>100.00000000000001</v>
      </c>
      <c r="R39" s="57"/>
    </row>
    <row r="40" spans="1:18" ht="9" customHeight="1">
      <c r="A40" s="17" t="s">
        <v>18</v>
      </c>
      <c r="B40" s="100">
        <v>6.8</v>
      </c>
      <c r="C40" s="100">
        <v>2394.6</v>
      </c>
      <c r="D40" s="100">
        <v>178.2</v>
      </c>
      <c r="E40" s="157" t="s">
        <v>32</v>
      </c>
      <c r="F40" s="157">
        <v>15</v>
      </c>
      <c r="G40" s="100">
        <v>391.1</v>
      </c>
      <c r="H40" s="100">
        <f t="shared" si="2"/>
        <v>2970.7</v>
      </c>
      <c r="I40" s="62"/>
      <c r="J40" s="111">
        <f t="shared" si="6"/>
        <v>0.2289022789241593</v>
      </c>
      <c r="K40" s="111">
        <f t="shared" si="7"/>
        <v>80.60726428114586</v>
      </c>
      <c r="L40" s="111">
        <f t="shared" si="8"/>
        <v>5.998586191806645</v>
      </c>
      <c r="M40" s="90" t="s">
        <v>32</v>
      </c>
      <c r="N40" s="90">
        <f t="shared" si="9"/>
        <v>0.504931497626822</v>
      </c>
      <c r="O40" s="111">
        <f t="shared" si="10"/>
        <v>13.165247248123341</v>
      </c>
      <c r="P40" s="76">
        <f t="shared" si="3"/>
        <v>100</v>
      </c>
      <c r="R40" s="57"/>
    </row>
    <row r="41" spans="1:18" ht="9" customHeight="1">
      <c r="A41" s="17" t="s">
        <v>19</v>
      </c>
      <c r="B41" s="100">
        <v>22</v>
      </c>
      <c r="C41" s="100">
        <v>2881</v>
      </c>
      <c r="D41" s="100">
        <v>830.5</v>
      </c>
      <c r="E41" s="157" t="s">
        <v>32</v>
      </c>
      <c r="F41" s="157">
        <v>192.8</v>
      </c>
      <c r="G41" s="100">
        <v>225</v>
      </c>
      <c r="H41" s="100">
        <f t="shared" si="2"/>
        <v>3958.5</v>
      </c>
      <c r="I41" s="62"/>
      <c r="J41" s="111">
        <f t="shared" si="6"/>
        <v>0.5557660730074523</v>
      </c>
      <c r="K41" s="111">
        <f t="shared" si="7"/>
        <v>72.78009346974864</v>
      </c>
      <c r="L41" s="111">
        <f t="shared" si="8"/>
        <v>20.980169256031324</v>
      </c>
      <c r="M41" s="90" t="s">
        <v>32</v>
      </c>
      <c r="N41" s="90">
        <f t="shared" si="9"/>
        <v>4.870531767083492</v>
      </c>
      <c r="O41" s="111">
        <f t="shared" si="10"/>
        <v>5.6839712012125805</v>
      </c>
      <c r="P41" s="76">
        <f t="shared" si="3"/>
        <v>100</v>
      </c>
      <c r="R41" s="57"/>
    </row>
    <row r="42" spans="1:18" ht="9" customHeight="1">
      <c r="A42" s="17" t="s">
        <v>20</v>
      </c>
      <c r="B42" s="100">
        <v>5.5</v>
      </c>
      <c r="C42" s="240">
        <v>1747.2</v>
      </c>
      <c r="D42" s="100">
        <v>486.4</v>
      </c>
      <c r="E42" s="157" t="s">
        <v>32</v>
      </c>
      <c r="F42" s="157">
        <v>155.8</v>
      </c>
      <c r="G42" s="100">
        <v>452.4</v>
      </c>
      <c r="H42" s="100">
        <f t="shared" si="2"/>
        <v>2691.5</v>
      </c>
      <c r="I42" s="62"/>
      <c r="J42" s="111">
        <f t="shared" si="6"/>
        <v>0.20434701839123168</v>
      </c>
      <c r="K42" s="111">
        <f t="shared" si="7"/>
        <v>64.91547464239272</v>
      </c>
      <c r="L42" s="111">
        <f t="shared" si="8"/>
        <v>18.071707226453647</v>
      </c>
      <c r="M42" s="90" t="s">
        <v>32</v>
      </c>
      <c r="N42" s="90">
        <f t="shared" si="9"/>
        <v>5.788593720973435</v>
      </c>
      <c r="O42" s="111">
        <f t="shared" si="10"/>
        <v>16.808471112762398</v>
      </c>
      <c r="P42" s="76">
        <f t="shared" si="3"/>
        <v>100</v>
      </c>
      <c r="R42" s="57"/>
    </row>
    <row r="43" spans="1:18" ht="9" customHeight="1">
      <c r="A43" s="17" t="s">
        <v>21</v>
      </c>
      <c r="B43" s="100">
        <v>6.9</v>
      </c>
      <c r="C43" s="100">
        <v>4492.2</v>
      </c>
      <c r="D43" s="100">
        <v>527.9</v>
      </c>
      <c r="E43" s="157" t="s">
        <v>32</v>
      </c>
      <c r="F43" s="157">
        <v>201.6</v>
      </c>
      <c r="G43" s="240">
        <v>769.7</v>
      </c>
      <c r="H43" s="100">
        <f t="shared" si="2"/>
        <v>5796.699999999999</v>
      </c>
      <c r="I43" s="62"/>
      <c r="J43" s="111">
        <f t="shared" si="6"/>
        <v>0.11903324305208138</v>
      </c>
      <c r="K43" s="111">
        <f t="shared" si="7"/>
        <v>77.49581658529854</v>
      </c>
      <c r="L43" s="111">
        <f t="shared" si="8"/>
        <v>9.106905653216486</v>
      </c>
      <c r="M43" s="90" t="s">
        <v>32</v>
      </c>
      <c r="N43" s="90">
        <f t="shared" si="9"/>
        <v>3.477840840478204</v>
      </c>
      <c r="O43" s="111">
        <f t="shared" si="10"/>
        <v>13.278244518432905</v>
      </c>
      <c r="P43" s="76">
        <f t="shared" si="3"/>
        <v>100.00000000000001</v>
      </c>
      <c r="R43" s="57"/>
    </row>
    <row r="44" spans="1:18" ht="9" customHeight="1">
      <c r="A44" s="17" t="s">
        <v>22</v>
      </c>
      <c r="B44" s="100">
        <v>111.6</v>
      </c>
      <c r="C44" s="100">
        <v>3464.8</v>
      </c>
      <c r="D44" s="100">
        <v>299.9</v>
      </c>
      <c r="E44" s="157" t="s">
        <v>32</v>
      </c>
      <c r="F44" s="157">
        <v>20.7</v>
      </c>
      <c r="G44" s="100">
        <v>596.3</v>
      </c>
      <c r="H44" s="100">
        <f t="shared" si="2"/>
        <v>4472.6</v>
      </c>
      <c r="I44" s="62"/>
      <c r="J44" s="111">
        <f t="shared" si="6"/>
        <v>2.495192952644994</v>
      </c>
      <c r="K44" s="111">
        <f t="shared" si="7"/>
        <v>77.46724500290658</v>
      </c>
      <c r="L44" s="111">
        <f t="shared" si="8"/>
        <v>6.705272101238652</v>
      </c>
      <c r="M44" s="90" t="s">
        <v>32</v>
      </c>
      <c r="N44" s="90">
        <f t="shared" si="9"/>
        <v>0.462818047668023</v>
      </c>
      <c r="O44" s="111">
        <f t="shared" si="10"/>
        <v>13.332289943209762</v>
      </c>
      <c r="P44" s="76">
        <f t="shared" si="3"/>
        <v>99.99999999999999</v>
      </c>
      <c r="R44" s="57"/>
    </row>
    <row r="45" spans="1:18" ht="9" customHeight="1">
      <c r="A45" s="17" t="s">
        <v>23</v>
      </c>
      <c r="B45" s="100">
        <v>1</v>
      </c>
      <c r="C45" s="100">
        <v>3365.1</v>
      </c>
      <c r="D45" s="100">
        <v>362.7</v>
      </c>
      <c r="E45" s="157" t="s">
        <v>32</v>
      </c>
      <c r="F45" s="157">
        <v>0</v>
      </c>
      <c r="G45" s="100">
        <v>1666.1</v>
      </c>
      <c r="H45" s="100">
        <f t="shared" si="2"/>
        <v>5394.9</v>
      </c>
      <c r="I45" s="62"/>
      <c r="J45" s="111">
        <f t="shared" si="6"/>
        <v>0.018536024764129085</v>
      </c>
      <c r="K45" s="111">
        <f t="shared" si="7"/>
        <v>62.37557693377078</v>
      </c>
      <c r="L45" s="111">
        <f t="shared" si="8"/>
        <v>6.723016181949619</v>
      </c>
      <c r="M45" s="90" t="s">
        <v>32</v>
      </c>
      <c r="N45" s="90">
        <f t="shared" si="9"/>
        <v>0</v>
      </c>
      <c r="O45" s="111">
        <f t="shared" si="10"/>
        <v>30.88287085951547</v>
      </c>
      <c r="P45" s="76">
        <f t="shared" si="3"/>
        <v>100</v>
      </c>
      <c r="R45" s="57"/>
    </row>
    <row r="46" spans="1:16" ht="9" customHeight="1">
      <c r="A46" s="28" t="s">
        <v>24</v>
      </c>
      <c r="B46" s="158">
        <f>SUM(B24:B27,B30:B45)</f>
        <v>213.2203</v>
      </c>
      <c r="C46" s="158">
        <f aca="true" t="shared" si="11" ref="C46:H46">SUM(C24:C27,C30:C45)</f>
        <v>27710.53575</v>
      </c>
      <c r="D46" s="158">
        <f t="shared" si="11"/>
        <v>4118.200000000001</v>
      </c>
      <c r="E46" s="157" t="s">
        <v>32</v>
      </c>
      <c r="F46" s="241">
        <f t="shared" si="11"/>
        <v>807.3000000000001</v>
      </c>
      <c r="G46" s="158">
        <f t="shared" si="11"/>
        <v>5963.35</v>
      </c>
      <c r="H46" s="158">
        <f t="shared" si="11"/>
        <v>38005.30605</v>
      </c>
      <c r="I46" s="68"/>
      <c r="J46" s="91">
        <f t="shared" si="6"/>
        <v>0.5610277147077468</v>
      </c>
      <c r="K46" s="91">
        <f t="shared" si="7"/>
        <v>72.91228154706572</v>
      </c>
      <c r="L46" s="91">
        <f t="shared" si="8"/>
        <v>10.835855379199085</v>
      </c>
      <c r="M46" s="117" t="s">
        <v>32</v>
      </c>
      <c r="N46" s="233">
        <f t="shared" si="9"/>
        <v>2.1241770792160217</v>
      </c>
      <c r="O46" s="91">
        <f t="shared" si="10"/>
        <v>15.690835359027455</v>
      </c>
      <c r="P46" s="82">
        <f t="shared" si="3"/>
        <v>100.00000000000001</v>
      </c>
    </row>
    <row r="47" spans="1:16" ht="9" customHeight="1">
      <c r="A47" s="28" t="s">
        <v>29</v>
      </c>
      <c r="B47" s="158">
        <f>SUM(B24:B27,B30:B33)</f>
        <v>32.9203</v>
      </c>
      <c r="C47" s="158">
        <f aca="true" t="shared" si="12" ref="C47:H47">SUM(C24:C27,C30:C33)</f>
        <v>4327.93575</v>
      </c>
      <c r="D47" s="158">
        <f t="shared" si="12"/>
        <v>342.5</v>
      </c>
      <c r="E47" s="157" t="s">
        <v>32</v>
      </c>
      <c r="F47" s="241">
        <f t="shared" si="12"/>
        <v>59.00000000000001</v>
      </c>
      <c r="G47" s="158">
        <f t="shared" si="12"/>
        <v>776.9499999999999</v>
      </c>
      <c r="H47" s="158">
        <f t="shared" si="12"/>
        <v>5480.30605</v>
      </c>
      <c r="I47" s="68"/>
      <c r="J47" s="91">
        <f t="shared" si="6"/>
        <v>0.6007018531382932</v>
      </c>
      <c r="K47" s="91">
        <f t="shared" si="7"/>
        <v>78.97251924461408</v>
      </c>
      <c r="L47" s="91">
        <f t="shared" si="8"/>
        <v>6.24965096611712</v>
      </c>
      <c r="M47" s="117" t="s">
        <v>32</v>
      </c>
      <c r="N47" s="233">
        <f t="shared" si="9"/>
        <v>1.0765822102216354</v>
      </c>
      <c r="O47" s="91">
        <f t="shared" si="10"/>
        <v>14.177127936130498</v>
      </c>
      <c r="P47" s="91">
        <f>H47/$H47*100</f>
        <v>100</v>
      </c>
    </row>
    <row r="48" spans="1:16" ht="9" customHeight="1">
      <c r="A48" s="28" t="s">
        <v>30</v>
      </c>
      <c r="B48" s="158">
        <f>SUM(B34:B37)</f>
        <v>26</v>
      </c>
      <c r="C48" s="158">
        <f aca="true" t="shared" si="13" ref="C48:H48">SUM(C34:C37)</f>
        <v>4217.1</v>
      </c>
      <c r="D48" s="158">
        <f t="shared" si="13"/>
        <v>704.1</v>
      </c>
      <c r="E48" s="157" t="s">
        <v>32</v>
      </c>
      <c r="F48" s="241">
        <f t="shared" si="13"/>
        <v>142.5</v>
      </c>
      <c r="G48" s="158">
        <f t="shared" si="13"/>
        <v>661.5</v>
      </c>
      <c r="H48" s="158">
        <f t="shared" si="13"/>
        <v>5608.700000000001</v>
      </c>
      <c r="I48" s="68"/>
      <c r="J48" s="91">
        <f t="shared" si="6"/>
        <v>0.4635655321197425</v>
      </c>
      <c r="K48" s="91">
        <f t="shared" si="7"/>
        <v>75.18854636546793</v>
      </c>
      <c r="L48" s="91">
        <f t="shared" si="8"/>
        <v>12.55371119867349</v>
      </c>
      <c r="M48" s="117" t="s">
        <v>32</v>
      </c>
      <c r="N48" s="233">
        <f t="shared" si="9"/>
        <v>2.5406957048870504</v>
      </c>
      <c r="O48" s="91">
        <f t="shared" si="10"/>
        <v>11.794176903738833</v>
      </c>
      <c r="P48" s="91">
        <f>H48/$H48*100</f>
        <v>100</v>
      </c>
    </row>
    <row r="49" spans="1:16" ht="9" customHeight="1">
      <c r="A49" s="28" t="s">
        <v>31</v>
      </c>
      <c r="B49" s="158">
        <f>SUM(B38:B45)</f>
        <v>154.29999999999998</v>
      </c>
      <c r="C49" s="158">
        <f aca="true" t="shared" si="14" ref="C49:H49">SUM(C38:C45)</f>
        <v>19165.499999999996</v>
      </c>
      <c r="D49" s="158">
        <f t="shared" si="14"/>
        <v>3071.6</v>
      </c>
      <c r="E49" s="157" t="s">
        <v>32</v>
      </c>
      <c r="F49" s="241">
        <f t="shared" si="14"/>
        <v>605.8000000000001</v>
      </c>
      <c r="G49" s="158">
        <f t="shared" si="14"/>
        <v>4524.9</v>
      </c>
      <c r="H49" s="158">
        <f t="shared" si="14"/>
        <v>26916.300000000003</v>
      </c>
      <c r="I49" s="68"/>
      <c r="J49" s="91">
        <f t="shared" si="6"/>
        <v>0.5732585830890574</v>
      </c>
      <c r="K49" s="91">
        <f t="shared" si="7"/>
        <v>71.2040659377403</v>
      </c>
      <c r="L49" s="91">
        <f t="shared" si="8"/>
        <v>11.411672480987356</v>
      </c>
      <c r="M49" s="117" t="s">
        <v>32</v>
      </c>
      <c r="N49" s="233">
        <f t="shared" si="9"/>
        <v>2.25068081422781</v>
      </c>
      <c r="O49" s="91">
        <f t="shared" si="10"/>
        <v>16.811002998183252</v>
      </c>
      <c r="P49" s="91">
        <f>H49/$H49*100</f>
        <v>100</v>
      </c>
    </row>
    <row r="50" spans="1:16" s="229" customFormat="1" ht="9" customHeight="1">
      <c r="A50" s="183"/>
      <c r="B50" s="217"/>
      <c r="C50" s="217"/>
      <c r="D50" s="217"/>
      <c r="E50" s="217"/>
      <c r="F50" s="217"/>
      <c r="G50" s="217"/>
      <c r="H50" s="217"/>
      <c r="I50" s="184"/>
      <c r="J50" s="218"/>
      <c r="K50" s="219"/>
      <c r="L50" s="219"/>
      <c r="M50" s="219"/>
      <c r="N50" s="219"/>
      <c r="O50" s="219"/>
      <c r="P50" s="219"/>
    </row>
    <row r="51" spans="8:16" ht="9" customHeight="1">
      <c r="H51" s="62"/>
      <c r="I51" s="62"/>
      <c r="J51" s="116"/>
      <c r="P51" s="76"/>
    </row>
    <row r="52" spans="1:10" ht="9" customHeight="1">
      <c r="A52" s="67" t="s">
        <v>188</v>
      </c>
      <c r="H52" s="62"/>
      <c r="I52" s="62"/>
      <c r="J52" s="111"/>
    </row>
    <row r="53" spans="8:9" ht="9" customHeight="1">
      <c r="H53" s="62"/>
      <c r="I53" s="62"/>
    </row>
    <row r="54" ht="9" customHeight="1"/>
    <row r="126" ht="9">
      <c r="A126" s="28"/>
    </row>
  </sheetData>
  <mergeCells count="19">
    <mergeCell ref="L6:N6"/>
    <mergeCell ref="L7:L8"/>
    <mergeCell ref="M7:N7"/>
    <mergeCell ref="O6:O8"/>
    <mergeCell ref="B6:B8"/>
    <mergeCell ref="C6:C8"/>
    <mergeCell ref="J6:J8"/>
    <mergeCell ref="K6:K8"/>
    <mergeCell ref="H6:H8"/>
    <mergeCell ref="P6:P8"/>
    <mergeCell ref="A3:P3"/>
    <mergeCell ref="A1:P1"/>
    <mergeCell ref="A5:A8"/>
    <mergeCell ref="E7:F7"/>
    <mergeCell ref="D7:D8"/>
    <mergeCell ref="B5:H5"/>
    <mergeCell ref="G6:G8"/>
    <mergeCell ref="J5:P5"/>
    <mergeCell ref="D6:F6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83" r:id="rId1"/>
  <headerFooter alignWithMargins="0">
    <oddFooter>&amp;C&amp;"Arial,Normale"&amp;11 130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3">
      <selection activeCell="A49" sqref="A49"/>
    </sheetView>
  </sheetViews>
  <sheetFormatPr defaultColWidth="9.140625" defaultRowHeight="12.75"/>
  <cols>
    <col min="1" max="1" width="46.28125" style="51" customWidth="1"/>
    <col min="2" max="3" width="21.7109375" style="51" customWidth="1"/>
    <col min="4" max="16384" width="9.140625" style="51" customWidth="1"/>
  </cols>
  <sheetData>
    <row r="1" spans="1:3" ht="12.75">
      <c r="A1" s="278" t="s">
        <v>48</v>
      </c>
      <c r="B1" s="278"/>
      <c r="C1" s="278"/>
    </row>
    <row r="2" ht="18" customHeight="1"/>
    <row r="3" s="1" customFormat="1" ht="12">
      <c r="A3" s="4" t="s">
        <v>87</v>
      </c>
    </row>
    <row r="4" spans="1:3" ht="7.5" customHeight="1">
      <c r="A4" s="87"/>
      <c r="B4" s="87"/>
      <c r="C4" s="87"/>
    </row>
    <row r="5" spans="1:3" s="17" customFormat="1" ht="27" customHeight="1">
      <c r="A5" s="225" t="s">
        <v>74</v>
      </c>
      <c r="B5" s="182" t="s">
        <v>144</v>
      </c>
      <c r="C5" s="182" t="s">
        <v>66</v>
      </c>
    </row>
    <row r="6" spans="1:3" ht="9" customHeight="1">
      <c r="A6" s="17"/>
      <c r="B6" s="17"/>
      <c r="C6" s="17"/>
    </row>
    <row r="7" spans="1:3" ht="9" customHeight="1">
      <c r="A7" s="20">
        <v>1990</v>
      </c>
      <c r="B7" s="57">
        <v>89027</v>
      </c>
      <c r="C7" s="57">
        <v>121945</v>
      </c>
    </row>
    <row r="8" spans="1:3" ht="9" customHeight="1">
      <c r="A8" s="20">
        <v>1991</v>
      </c>
      <c r="B8" s="57">
        <v>25717</v>
      </c>
      <c r="C8" s="57">
        <v>33175</v>
      </c>
    </row>
    <row r="9" spans="1:3" ht="9" customHeight="1">
      <c r="A9" s="20">
        <v>1992</v>
      </c>
      <c r="B9" s="57">
        <v>32101</v>
      </c>
      <c r="C9" s="57">
        <v>46002</v>
      </c>
    </row>
    <row r="10" spans="1:3" ht="9" customHeight="1">
      <c r="A10" s="20">
        <v>1993</v>
      </c>
      <c r="B10" s="57">
        <v>11449</v>
      </c>
      <c r="C10" s="57">
        <v>68030</v>
      </c>
    </row>
    <row r="11" spans="1:3" ht="9" customHeight="1">
      <c r="A11" s="20">
        <v>1994</v>
      </c>
      <c r="B11" s="57">
        <v>62739</v>
      </c>
      <c r="C11" s="57">
        <v>85920</v>
      </c>
    </row>
    <row r="12" spans="1:3" ht="9" customHeight="1">
      <c r="A12" s="20">
        <v>1995</v>
      </c>
      <c r="B12" s="57">
        <v>30292</v>
      </c>
      <c r="C12" s="57">
        <v>30019</v>
      </c>
    </row>
    <row r="13" spans="1:3" ht="9" customHeight="1">
      <c r="A13" s="20">
        <v>1996</v>
      </c>
      <c r="B13" s="57">
        <v>13619</v>
      </c>
      <c r="C13" s="57">
        <v>27530</v>
      </c>
    </row>
    <row r="14" spans="1:3" ht="9" customHeight="1">
      <c r="A14" s="20">
        <v>1997</v>
      </c>
      <c r="B14" s="57">
        <v>43161</v>
      </c>
      <c r="C14" s="57">
        <v>84753</v>
      </c>
    </row>
    <row r="15" spans="1:3" ht="9" customHeight="1">
      <c r="A15" s="20">
        <v>1998</v>
      </c>
      <c r="B15" s="57">
        <v>133440</v>
      </c>
      <c r="C15" s="57">
        <v>189604</v>
      </c>
    </row>
    <row r="16" spans="1:3" ht="9" customHeight="1">
      <c r="A16" s="20">
        <v>1999</v>
      </c>
      <c r="B16" s="57">
        <v>52909</v>
      </c>
      <c r="C16" s="57">
        <v>145751</v>
      </c>
    </row>
    <row r="17" spans="1:3" ht="9" customHeight="1">
      <c r="A17" s="20">
        <v>2000</v>
      </c>
      <c r="B17" s="57">
        <v>143013</v>
      </c>
      <c r="C17" s="57">
        <v>135946</v>
      </c>
    </row>
    <row r="18" spans="1:3" ht="9" customHeight="1">
      <c r="A18" s="17"/>
      <c r="B18" s="57"/>
      <c r="C18" s="57"/>
    </row>
    <row r="19" spans="1:3" ht="9" customHeight="1">
      <c r="A19" s="287" t="s">
        <v>88</v>
      </c>
      <c r="B19" s="287"/>
      <c r="C19" s="287"/>
    </row>
    <row r="20" spans="1:3" ht="9" customHeight="1">
      <c r="A20" s="17"/>
      <c r="B20" s="17"/>
      <c r="C20" s="17"/>
    </row>
    <row r="21" spans="1:3" ht="9" customHeight="1">
      <c r="A21" s="17" t="s">
        <v>2</v>
      </c>
      <c r="B21" s="59">
        <f>57217.1076659/1000</f>
        <v>57.2171076659</v>
      </c>
      <c r="C21" s="148">
        <f>145853.0036733/1000</f>
        <v>145.8530036733</v>
      </c>
    </row>
    <row r="22" spans="1:3" ht="9" customHeight="1">
      <c r="A22" s="17" t="s">
        <v>3</v>
      </c>
      <c r="B22" s="150" t="s">
        <v>81</v>
      </c>
      <c r="C22" s="148">
        <v>9</v>
      </c>
    </row>
    <row r="23" spans="1:5" ht="9" customHeight="1">
      <c r="A23" s="17" t="s">
        <v>4</v>
      </c>
      <c r="B23" s="146">
        <f>210807.910964/1000</f>
        <v>210.807910964</v>
      </c>
      <c r="C23" s="148">
        <f>786184.9860382/1000</f>
        <v>786.1849860382</v>
      </c>
      <c r="E23" s="89"/>
    </row>
    <row r="24" spans="1:3" ht="9" customHeight="1">
      <c r="A24" s="17" t="s">
        <v>5</v>
      </c>
      <c r="B24" s="148">
        <v>2</v>
      </c>
      <c r="C24" s="148">
        <v>3</v>
      </c>
    </row>
    <row r="25" spans="1:5" ht="9" customHeight="1">
      <c r="A25" s="67" t="s">
        <v>6</v>
      </c>
      <c r="B25" s="147" t="s">
        <v>32</v>
      </c>
      <c r="C25" s="221" t="s">
        <v>32</v>
      </c>
      <c r="E25" s="89"/>
    </row>
    <row r="26" spans="1:3" ht="9" customHeight="1">
      <c r="A26" s="67" t="s">
        <v>7</v>
      </c>
      <c r="B26" s="151">
        <f>1669.9941496/1000</f>
        <v>1.6699941496</v>
      </c>
      <c r="C26" s="152">
        <v>3</v>
      </c>
    </row>
    <row r="27" spans="1:3" ht="9" customHeight="1">
      <c r="A27" s="17" t="s">
        <v>8</v>
      </c>
      <c r="B27" s="59">
        <f>10987.9837214/1000</f>
        <v>10.9879837214</v>
      </c>
      <c r="C27" s="148">
        <f>13310.0361562/1000</f>
        <v>13.3100361562</v>
      </c>
    </row>
    <row r="28" spans="1:3" ht="9" customHeight="1">
      <c r="A28" s="17" t="s">
        <v>9</v>
      </c>
      <c r="B28" s="59">
        <f>90582.9510313/1000</f>
        <v>90.58295103130001</v>
      </c>
      <c r="C28" s="148">
        <f>847810.9998568/1000</f>
        <v>847.8109998568</v>
      </c>
    </row>
    <row r="29" spans="1:3" ht="9" customHeight="1">
      <c r="A29" s="17" t="s">
        <v>10</v>
      </c>
      <c r="B29" s="59">
        <f>2089570.8468656/1000</f>
        <v>2089.5708468656</v>
      </c>
      <c r="C29" s="148">
        <f>4957154.1294415/1000</f>
        <v>4957.1541294415</v>
      </c>
    </row>
    <row r="30" spans="1:3" ht="9" customHeight="1">
      <c r="A30" s="17" t="s">
        <v>11</v>
      </c>
      <c r="B30" s="59">
        <f>73243.0529376/1000</f>
        <v>73.2430529376</v>
      </c>
      <c r="C30" s="148">
        <f>273615.0107572/1000</f>
        <v>273.6150107572</v>
      </c>
    </row>
    <row r="31" spans="1:3" ht="9" customHeight="1">
      <c r="A31" s="17" t="s">
        <v>12</v>
      </c>
      <c r="B31" s="59">
        <f>1428807.0336575/1000</f>
        <v>1428.8070336575001</v>
      </c>
      <c r="C31" s="148">
        <f>1801794.0541419/1000</f>
        <v>1801.7940541419</v>
      </c>
    </row>
    <row r="32" spans="1:3" ht="9" customHeight="1">
      <c r="A32" s="17" t="s">
        <v>13</v>
      </c>
      <c r="B32" s="59">
        <f>1354514.9870847/1000</f>
        <v>1354.5149870847001</v>
      </c>
      <c r="C32" s="148">
        <f>4651255.9987775/1000</f>
        <v>4651.2559987775</v>
      </c>
    </row>
    <row r="33" spans="1:3" ht="9" customHeight="1">
      <c r="A33" s="17" t="s">
        <v>14</v>
      </c>
      <c r="B33" s="59">
        <f>391228.000548/1000</f>
        <v>391.22800054799995</v>
      </c>
      <c r="C33" s="148">
        <f>1120491.9346033/1000</f>
        <v>1120.4919346033</v>
      </c>
    </row>
    <row r="34" spans="1:3" ht="9" customHeight="1">
      <c r="A34" s="17" t="s">
        <v>15</v>
      </c>
      <c r="B34" s="150">
        <f>4338148.0118669/1000</f>
        <v>4338.148011866901</v>
      </c>
      <c r="C34" s="148">
        <f>7589502.1577025/1000</f>
        <v>7589.5021577025</v>
      </c>
    </row>
    <row r="35" spans="1:3" ht="9" customHeight="1">
      <c r="A35" s="17" t="s">
        <v>16</v>
      </c>
      <c r="B35" s="150">
        <f>5235451.0604214/1000</f>
        <v>5235.4510604214</v>
      </c>
      <c r="C35" s="148">
        <f>6469280.022961/1000</f>
        <v>6469.280022961</v>
      </c>
    </row>
    <row r="36" spans="1:3" ht="9" customHeight="1">
      <c r="A36" s="17" t="s">
        <v>17</v>
      </c>
      <c r="B36" s="150">
        <f>187332.0506911/1000</f>
        <v>187.33205069110002</v>
      </c>
      <c r="C36" s="148">
        <f>426689.9917273/1000</f>
        <v>426.68999172729997</v>
      </c>
    </row>
    <row r="37" spans="1:3" ht="9" customHeight="1">
      <c r="A37" s="17" t="s">
        <v>18</v>
      </c>
      <c r="B37" s="150">
        <f>4350069.5100807/1000</f>
        <v>4350.0695100807</v>
      </c>
      <c r="C37" s="148">
        <f>2335492.1429581/1000</f>
        <v>2335.4921429581</v>
      </c>
    </row>
    <row r="38" spans="1:3" ht="9" customHeight="1">
      <c r="A38" s="17" t="s">
        <v>19</v>
      </c>
      <c r="B38" s="150">
        <f>6095791.2761942/1000</f>
        <v>6095.7912761942</v>
      </c>
      <c r="C38" s="148">
        <v>10781</v>
      </c>
    </row>
    <row r="39" spans="1:3" ht="9" customHeight="1">
      <c r="A39" s="17" t="s">
        <v>20</v>
      </c>
      <c r="B39" s="59">
        <f>6493594.9852011/1000</f>
        <v>6493.5949852011</v>
      </c>
      <c r="C39" s="148">
        <f>10234585.9438004/1000</f>
        <v>10234.585943800399</v>
      </c>
    </row>
    <row r="40" spans="1:3" ht="9" customHeight="1">
      <c r="A40" s="17" t="s">
        <v>21</v>
      </c>
      <c r="B40" s="59">
        <f>6604688.3796376/1000</f>
        <v>6604.6883796376</v>
      </c>
      <c r="C40" s="148">
        <f>6742801.3182502/1000</f>
        <v>6742.8013182502</v>
      </c>
    </row>
    <row r="41" spans="1:3" ht="9" customHeight="1">
      <c r="A41" s="17" t="s">
        <v>22</v>
      </c>
      <c r="B41" s="59">
        <f>6301197.1100344/1000</f>
        <v>6301.1971100344</v>
      </c>
      <c r="C41" s="148">
        <f>8971037.0374919/1000</f>
        <v>8971.0370374919</v>
      </c>
    </row>
    <row r="42" spans="1:3" ht="9" customHeight="1">
      <c r="A42" s="17" t="s">
        <v>23</v>
      </c>
      <c r="B42" s="59">
        <f>18473998/1000</f>
        <v>18473.998</v>
      </c>
      <c r="C42" s="148">
        <f>9130354/1000</f>
        <v>9130.354</v>
      </c>
    </row>
    <row r="43" spans="1:3" ht="9" customHeight="1">
      <c r="A43" s="118" t="s">
        <v>24</v>
      </c>
      <c r="B43" s="77">
        <f>SUM(B21:B24,B27:B42)</f>
        <v>63789.2302586034</v>
      </c>
      <c r="C43" s="77">
        <f>SUM(C21:C24,C27:C42)</f>
        <v>77290.21276833731</v>
      </c>
    </row>
    <row r="44" spans="1:3" ht="9" customHeight="1">
      <c r="A44" s="28" t="s">
        <v>29</v>
      </c>
      <c r="B44" s="77">
        <f>SUM(B21:B24,B27:B30)</f>
        <v>2534.4098531858</v>
      </c>
      <c r="C44" s="77">
        <f>SUM(C21:C24,C27:C30)</f>
        <v>7035.9281659232</v>
      </c>
    </row>
    <row r="45" spans="1:3" ht="9" customHeight="1">
      <c r="A45" s="28" t="s">
        <v>30</v>
      </c>
      <c r="B45" s="77">
        <f>SUM(B31:B34)</f>
        <v>7512.6980331571</v>
      </c>
      <c r="C45" s="77">
        <f>SUM(C31:C34)</f>
        <v>15163.044145225202</v>
      </c>
    </row>
    <row r="46" spans="1:3" ht="9" customHeight="1">
      <c r="A46" s="28" t="s">
        <v>31</v>
      </c>
      <c r="B46" s="77">
        <f>SUM(B35:B42)</f>
        <v>53742.1223722605</v>
      </c>
      <c r="C46" s="77">
        <f>SUM(C35:C42)</f>
        <v>55091.2404571889</v>
      </c>
    </row>
    <row r="47" spans="1:3" ht="9" customHeight="1">
      <c r="A47" s="87"/>
      <c r="B47" s="220"/>
      <c r="C47" s="220"/>
    </row>
    <row r="48" ht="7.5" customHeight="1">
      <c r="B48" s="89"/>
    </row>
    <row r="49" spans="1:3" ht="9" customHeight="1">
      <c r="A49" s="267" t="s">
        <v>188</v>
      </c>
      <c r="B49" s="227"/>
      <c r="C49" s="227"/>
    </row>
    <row r="50" ht="9" customHeight="1"/>
    <row r="51" ht="9" customHeight="1"/>
    <row r="52" ht="9" customHeight="1"/>
    <row r="53" ht="9" customHeight="1"/>
    <row r="54" ht="9" customHeight="1"/>
    <row r="55" ht="9" customHeight="1"/>
  </sheetData>
  <mergeCells count="2">
    <mergeCell ref="A1:C1"/>
    <mergeCell ref="A19:C19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27">
      <selection activeCell="G57" sqref="G57"/>
    </sheetView>
  </sheetViews>
  <sheetFormatPr defaultColWidth="9.140625" defaultRowHeight="12.75"/>
  <cols>
    <col min="1" max="1" width="16.00390625" style="51" customWidth="1"/>
    <col min="2" max="5" width="9.140625" style="51" customWidth="1"/>
    <col min="6" max="7" width="7.7109375" style="51" customWidth="1"/>
    <col min="8" max="8" width="14.8515625" style="51" customWidth="1"/>
    <col min="9" max="16384" width="9.140625" style="51" customWidth="1"/>
  </cols>
  <sheetData>
    <row r="1" spans="1:8" ht="12.75">
      <c r="A1" s="278" t="s">
        <v>48</v>
      </c>
      <c r="B1" s="278"/>
      <c r="C1" s="278"/>
      <c r="D1" s="278"/>
      <c r="E1" s="278"/>
      <c r="F1" s="278"/>
      <c r="G1" s="278"/>
      <c r="H1" s="278"/>
    </row>
    <row r="2" ht="18" customHeight="1"/>
    <row r="3" spans="1:8" s="1" customFormat="1" ht="12">
      <c r="A3" s="4" t="s">
        <v>92</v>
      </c>
      <c r="B3" s="4"/>
      <c r="C3" s="4"/>
      <c r="D3" s="4"/>
      <c r="E3" s="4"/>
      <c r="F3" s="4"/>
      <c r="G3" s="4"/>
      <c r="H3" s="4"/>
    </row>
    <row r="4" spans="1:8" s="1" customFormat="1" ht="12">
      <c r="A4" s="1" t="s">
        <v>190</v>
      </c>
      <c r="B4" s="4"/>
      <c r="C4" s="4"/>
      <c r="D4" s="4"/>
      <c r="E4" s="4"/>
      <c r="F4" s="4"/>
      <c r="G4" s="4"/>
      <c r="H4" s="4"/>
    </row>
    <row r="5" spans="1:8" s="1" customFormat="1" ht="12">
      <c r="A5" s="1" t="s">
        <v>189</v>
      </c>
      <c r="B5" s="4"/>
      <c r="C5" s="4"/>
      <c r="D5" s="4"/>
      <c r="E5" s="4"/>
      <c r="F5" s="4"/>
      <c r="G5" s="4"/>
      <c r="H5" s="4"/>
    </row>
    <row r="6" spans="1:8" ht="7.5" customHeight="1">
      <c r="A6" s="87"/>
      <c r="B6" s="87"/>
      <c r="C6" s="87"/>
      <c r="D6" s="87"/>
      <c r="E6" s="87"/>
      <c r="F6" s="87"/>
      <c r="G6" s="87"/>
      <c r="H6" s="87"/>
    </row>
    <row r="7" spans="1:8" s="72" customFormat="1" ht="15" customHeight="1">
      <c r="A7" s="289" t="s">
        <v>67</v>
      </c>
      <c r="B7" s="277" t="s">
        <v>155</v>
      </c>
      <c r="C7" s="277"/>
      <c r="D7" s="277"/>
      <c r="E7" s="277"/>
      <c r="F7" s="275" t="s">
        <v>77</v>
      </c>
      <c r="G7" s="275" t="s">
        <v>25</v>
      </c>
      <c r="H7" s="275" t="s">
        <v>132</v>
      </c>
    </row>
    <row r="8" spans="1:8" ht="10.5" customHeight="1">
      <c r="A8" s="290"/>
      <c r="B8" s="275" t="s">
        <v>129</v>
      </c>
      <c r="C8" s="275" t="s">
        <v>130</v>
      </c>
      <c r="D8" s="275" t="s">
        <v>76</v>
      </c>
      <c r="E8" s="275" t="s">
        <v>131</v>
      </c>
      <c r="F8" s="290"/>
      <c r="G8" s="290"/>
      <c r="H8" s="305"/>
    </row>
    <row r="9" spans="1:8" ht="10.5" customHeight="1">
      <c r="A9" s="290"/>
      <c r="B9" s="290"/>
      <c r="C9" s="290"/>
      <c r="D9" s="290"/>
      <c r="E9" s="290"/>
      <c r="F9" s="290"/>
      <c r="G9" s="290"/>
      <c r="H9" s="305"/>
    </row>
    <row r="10" spans="1:8" ht="10.5" customHeight="1">
      <c r="A10" s="291"/>
      <c r="B10" s="291"/>
      <c r="C10" s="291"/>
      <c r="D10" s="291"/>
      <c r="E10" s="291"/>
      <c r="F10" s="291"/>
      <c r="G10" s="291"/>
      <c r="H10" s="284"/>
    </row>
    <row r="11" spans="1:8" ht="9" customHeight="1">
      <c r="A11" s="17"/>
      <c r="B11" s="17"/>
      <c r="C11" s="17"/>
      <c r="D11" s="17"/>
      <c r="E11" s="17"/>
      <c r="F11" s="17"/>
      <c r="G11" s="17"/>
      <c r="H11" s="17"/>
    </row>
    <row r="12" spans="1:8" ht="9" customHeight="1">
      <c r="A12" s="53">
        <v>1998</v>
      </c>
      <c r="B12" s="53"/>
      <c r="C12" s="53"/>
      <c r="D12" s="53"/>
      <c r="E12" s="53"/>
      <c r="F12" s="53"/>
      <c r="G12" s="114"/>
      <c r="H12" s="53"/>
    </row>
    <row r="13" spans="1:8" ht="9" customHeight="1">
      <c r="A13" s="53"/>
      <c r="B13" s="53"/>
      <c r="C13" s="53"/>
      <c r="D13" s="53"/>
      <c r="E13" s="53"/>
      <c r="F13" s="53"/>
      <c r="G13" s="114"/>
      <c r="H13" s="53"/>
    </row>
    <row r="14" spans="1:9" ht="9" customHeight="1">
      <c r="A14" s="20" t="s">
        <v>85</v>
      </c>
      <c r="B14" s="17">
        <v>32.2</v>
      </c>
      <c r="C14" s="17">
        <v>41.8</v>
      </c>
      <c r="D14" s="17">
        <v>22.5</v>
      </c>
      <c r="E14" s="17">
        <v>3.1</v>
      </c>
      <c r="F14" s="17">
        <v>0.4</v>
      </c>
      <c r="G14" s="120">
        <v>100</v>
      </c>
      <c r="H14" s="17">
        <v>67.8</v>
      </c>
      <c r="I14" s="109"/>
    </row>
    <row r="15" spans="1:9" ht="9" customHeight="1">
      <c r="A15" s="17" t="s">
        <v>109</v>
      </c>
      <c r="B15" s="17">
        <v>17.7</v>
      </c>
      <c r="C15" s="17">
        <v>42.7</v>
      </c>
      <c r="D15" s="17">
        <v>32.5</v>
      </c>
      <c r="E15" s="17">
        <v>6.6</v>
      </c>
      <c r="F15" s="76">
        <v>0.5</v>
      </c>
      <c r="G15" s="120">
        <v>100</v>
      </c>
      <c r="H15" s="17">
        <v>82.3</v>
      </c>
      <c r="I15" s="109"/>
    </row>
    <row r="16" spans="1:9" ht="9" customHeight="1">
      <c r="A16" s="28" t="s">
        <v>75</v>
      </c>
      <c r="B16" s="82">
        <v>20.933499999999995</v>
      </c>
      <c r="C16" s="82">
        <v>42.49929999999999</v>
      </c>
      <c r="D16" s="82">
        <v>30.27</v>
      </c>
      <c r="E16" s="82">
        <v>5.819499999999998</v>
      </c>
      <c r="F16" s="82">
        <v>0.4776999999999999</v>
      </c>
      <c r="G16" s="121">
        <v>100</v>
      </c>
      <c r="H16" s="28">
        <v>79.1</v>
      </c>
      <c r="I16" s="109"/>
    </row>
    <row r="17" spans="1:8" ht="9" customHeight="1">
      <c r="A17" s="17"/>
      <c r="B17" s="17"/>
      <c r="C17" s="17"/>
      <c r="D17" s="17"/>
      <c r="E17" s="17"/>
      <c r="F17" s="17"/>
      <c r="G17" s="17"/>
      <c r="H17" s="17"/>
    </row>
    <row r="18" spans="1:8" ht="9" customHeight="1">
      <c r="A18" s="53">
        <v>1999</v>
      </c>
      <c r="B18" s="53"/>
      <c r="C18" s="53"/>
      <c r="D18" s="122"/>
      <c r="E18" s="53"/>
      <c r="F18" s="53"/>
      <c r="G18" s="53"/>
      <c r="H18" s="53"/>
    </row>
    <row r="19" spans="1:8" ht="9" customHeight="1">
      <c r="A19" s="53"/>
      <c r="B19" s="53"/>
      <c r="C19" s="53"/>
      <c r="D19" s="122"/>
      <c r="E19" s="53"/>
      <c r="F19" s="53"/>
      <c r="G19" s="53"/>
      <c r="H19" s="53"/>
    </row>
    <row r="20" spans="1:9" ht="9" customHeight="1">
      <c r="A20" s="20" t="s">
        <v>85</v>
      </c>
      <c r="B20" s="17">
        <v>34.4</v>
      </c>
      <c r="C20" s="61">
        <v>41.5</v>
      </c>
      <c r="D20" s="17">
        <v>21.2</v>
      </c>
      <c r="E20" s="111">
        <v>2.7</v>
      </c>
      <c r="F20" s="61">
        <v>0.2</v>
      </c>
      <c r="G20" s="111">
        <v>100</v>
      </c>
      <c r="H20" s="61">
        <v>65.6</v>
      </c>
      <c r="I20" s="109"/>
    </row>
    <row r="21" spans="1:9" ht="9" customHeight="1">
      <c r="A21" s="17" t="s">
        <v>109</v>
      </c>
      <c r="B21" s="61">
        <v>16.7</v>
      </c>
      <c r="C21" s="61">
        <v>43.5</v>
      </c>
      <c r="D21" s="54">
        <v>33.8</v>
      </c>
      <c r="E21" s="61">
        <v>5.7</v>
      </c>
      <c r="F21" s="61">
        <v>0.3</v>
      </c>
      <c r="G21" s="111">
        <v>100</v>
      </c>
      <c r="H21" s="61">
        <v>83.3</v>
      </c>
      <c r="I21" s="109"/>
    </row>
    <row r="22" spans="1:9" ht="9" customHeight="1">
      <c r="A22" s="28" t="s">
        <v>75</v>
      </c>
      <c r="B22" s="91">
        <v>21.036500000000004</v>
      </c>
      <c r="C22" s="91">
        <v>43.01</v>
      </c>
      <c r="D22" s="123">
        <v>30.713</v>
      </c>
      <c r="E22" s="91">
        <v>4.965</v>
      </c>
      <c r="F22" s="91">
        <v>0.2755000000000001</v>
      </c>
      <c r="G22" s="91">
        <v>100</v>
      </c>
      <c r="H22" s="91">
        <v>79</v>
      </c>
      <c r="I22" s="109"/>
    </row>
    <row r="23" spans="2:7" ht="9" customHeight="1">
      <c r="B23" s="91"/>
      <c r="C23" s="91"/>
      <c r="D23" s="123"/>
      <c r="E23" s="91"/>
      <c r="F23" s="91"/>
      <c r="G23" s="91"/>
    </row>
    <row r="24" spans="1:8" ht="9" customHeight="1">
      <c r="A24" s="74">
        <v>2000</v>
      </c>
      <c r="B24" s="122"/>
      <c r="C24" s="122"/>
      <c r="D24" s="74"/>
      <c r="E24" s="122"/>
      <c r="F24" s="122"/>
      <c r="G24" s="122"/>
      <c r="H24" s="122"/>
    </row>
    <row r="25" spans="1:8" ht="9" customHeight="1">
      <c r="A25" s="119"/>
      <c r="B25" s="119"/>
      <c r="C25" s="119"/>
      <c r="D25" s="119"/>
      <c r="E25" s="119"/>
      <c r="F25" s="119"/>
      <c r="G25" s="119"/>
      <c r="H25" s="119"/>
    </row>
    <row r="26" spans="1:8" ht="9" customHeight="1">
      <c r="A26" s="20" t="s">
        <v>85</v>
      </c>
      <c r="B26" s="17">
        <v>42.5</v>
      </c>
      <c r="C26" s="17">
        <v>37.5</v>
      </c>
      <c r="D26" s="17">
        <v>17.8</v>
      </c>
      <c r="E26" s="76">
        <v>2</v>
      </c>
      <c r="F26" s="17">
        <v>0.2</v>
      </c>
      <c r="G26" s="76">
        <v>100</v>
      </c>
      <c r="H26" s="61">
        <f>+G26-B26</f>
        <v>57.5</v>
      </c>
    </row>
    <row r="27" spans="1:8" ht="9" customHeight="1">
      <c r="A27" s="17" t="s">
        <v>109</v>
      </c>
      <c r="B27" s="17">
        <v>13.2</v>
      </c>
      <c r="C27" s="17">
        <v>45.6</v>
      </c>
      <c r="D27" s="17">
        <v>34.2</v>
      </c>
      <c r="E27" s="17">
        <v>6.9</v>
      </c>
      <c r="F27" s="17">
        <v>0.1</v>
      </c>
      <c r="G27" s="76">
        <v>100</v>
      </c>
      <c r="H27" s="61">
        <f>+G27-B27</f>
        <v>86.8</v>
      </c>
    </row>
    <row r="28" spans="1:8" ht="9" customHeight="1">
      <c r="A28" s="28" t="s">
        <v>25</v>
      </c>
      <c r="B28" s="28">
        <v>21.6</v>
      </c>
      <c r="C28" s="28">
        <v>43.3</v>
      </c>
      <c r="D28" s="28">
        <v>29.5</v>
      </c>
      <c r="E28" s="28">
        <v>5.5</v>
      </c>
      <c r="F28" s="28">
        <v>0.1</v>
      </c>
      <c r="G28" s="121">
        <v>100</v>
      </c>
      <c r="H28" s="124">
        <f>+G28-B28</f>
        <v>78.4</v>
      </c>
    </row>
    <row r="29" spans="1:8" ht="9" customHeight="1">
      <c r="A29" s="28"/>
      <c r="B29" s="28"/>
      <c r="C29" s="28"/>
      <c r="D29" s="28"/>
      <c r="E29" s="28"/>
      <c r="F29" s="28"/>
      <c r="G29" s="121"/>
      <c r="H29" s="124"/>
    </row>
    <row r="30" spans="1:8" ht="9" customHeight="1">
      <c r="A30" s="287">
        <v>2001</v>
      </c>
      <c r="B30" s="287"/>
      <c r="C30" s="287"/>
      <c r="D30" s="287"/>
      <c r="E30" s="287"/>
      <c r="F30" s="287"/>
      <c r="G30" s="287"/>
      <c r="H30" s="287"/>
    </row>
    <row r="31" spans="1:8" ht="9" customHeight="1">
      <c r="A31" s="60"/>
      <c r="B31" s="60"/>
      <c r="C31" s="60"/>
      <c r="D31" s="60"/>
      <c r="E31" s="60"/>
      <c r="F31" s="60"/>
      <c r="G31" s="60"/>
      <c r="H31" s="60"/>
    </row>
    <row r="32" spans="1:9" ht="9" customHeight="1">
      <c r="A32" s="20" t="s">
        <v>85</v>
      </c>
      <c r="B32" s="17">
        <v>42.9</v>
      </c>
      <c r="C32" s="17">
        <v>37.6</v>
      </c>
      <c r="D32" s="17">
        <v>17.5</v>
      </c>
      <c r="E32" s="17">
        <v>1.9</v>
      </c>
      <c r="F32" s="17">
        <v>0.1</v>
      </c>
      <c r="G32" s="76">
        <v>100</v>
      </c>
      <c r="H32" s="61">
        <f>+G32-B32</f>
        <v>57.1</v>
      </c>
      <c r="I32" s="119"/>
    </row>
    <row r="33" spans="1:8" ht="9" customHeight="1">
      <c r="A33" s="17" t="s">
        <v>109</v>
      </c>
      <c r="B33" s="76">
        <v>11</v>
      </c>
      <c r="C33" s="17">
        <v>42.3</v>
      </c>
      <c r="D33" s="17">
        <v>39.5</v>
      </c>
      <c r="E33" s="17">
        <v>6.4</v>
      </c>
      <c r="F33" s="17">
        <v>0.8</v>
      </c>
      <c r="G33" s="76">
        <v>100</v>
      </c>
      <c r="H33" s="111">
        <f>+G33-B33</f>
        <v>89</v>
      </c>
    </row>
    <row r="34" spans="1:8" ht="9" customHeight="1">
      <c r="A34" s="28" t="s">
        <v>25</v>
      </c>
      <c r="B34" s="28">
        <v>20.3</v>
      </c>
      <c r="C34" s="28">
        <v>40.9</v>
      </c>
      <c r="D34" s="28">
        <v>33.1</v>
      </c>
      <c r="E34" s="28">
        <v>5.1</v>
      </c>
      <c r="F34" s="28">
        <v>0.6</v>
      </c>
      <c r="G34" s="121">
        <v>100</v>
      </c>
      <c r="H34" s="124">
        <f>+G34-B34</f>
        <v>79.7</v>
      </c>
    </row>
    <row r="35" spans="1:8" ht="9" customHeight="1">
      <c r="A35" s="28"/>
      <c r="B35" s="28"/>
      <c r="C35" s="28"/>
      <c r="D35" s="28"/>
      <c r="E35" s="28"/>
      <c r="F35" s="28"/>
      <c r="G35" s="121"/>
      <c r="H35" s="124"/>
    </row>
    <row r="36" spans="1:8" ht="9" customHeight="1">
      <c r="A36" s="287">
        <v>2002</v>
      </c>
      <c r="B36" s="287"/>
      <c r="C36" s="287"/>
      <c r="D36" s="287"/>
      <c r="E36" s="287"/>
      <c r="F36" s="287"/>
      <c r="G36" s="287"/>
      <c r="H36" s="287"/>
    </row>
    <row r="37" spans="1:8" ht="9" customHeight="1">
      <c r="A37" s="60"/>
      <c r="B37" s="60"/>
      <c r="C37" s="60"/>
      <c r="D37" s="60"/>
      <c r="E37" s="60"/>
      <c r="F37" s="60"/>
      <c r="G37" s="60"/>
      <c r="H37" s="60"/>
    </row>
    <row r="38" spans="1:8" ht="9" customHeight="1">
      <c r="A38" s="20" t="s">
        <v>85</v>
      </c>
      <c r="B38" s="76">
        <v>41.8</v>
      </c>
      <c r="C38" s="76">
        <v>37.7</v>
      </c>
      <c r="D38" s="76">
        <v>17.7</v>
      </c>
      <c r="E38" s="76">
        <v>2.5</v>
      </c>
      <c r="F38" s="76">
        <v>0.3</v>
      </c>
      <c r="G38" s="120">
        <f>SUM(B38:F38)</f>
        <v>100</v>
      </c>
      <c r="H38" s="111">
        <f>SUM(C38:F38)</f>
        <v>58.2</v>
      </c>
    </row>
    <row r="39" spans="1:8" ht="9" customHeight="1">
      <c r="A39" s="17" t="s">
        <v>109</v>
      </c>
      <c r="B39" s="76">
        <v>11</v>
      </c>
      <c r="C39" s="76">
        <v>44.4</v>
      </c>
      <c r="D39" s="76">
        <v>40.1</v>
      </c>
      <c r="E39" s="76">
        <v>4.1</v>
      </c>
      <c r="F39" s="76">
        <v>0.4</v>
      </c>
      <c r="G39" s="120">
        <f>SUM(B39:F39)</f>
        <v>100</v>
      </c>
      <c r="H39" s="111">
        <f>SUM(C39:F39)</f>
        <v>89</v>
      </c>
    </row>
    <row r="40" spans="1:8" ht="9" customHeight="1">
      <c r="A40" s="28" t="s">
        <v>25</v>
      </c>
      <c r="B40" s="82">
        <v>20.3</v>
      </c>
      <c r="C40" s="82">
        <v>42.4</v>
      </c>
      <c r="D40" s="82">
        <v>33.4</v>
      </c>
      <c r="E40" s="82">
        <v>3.6</v>
      </c>
      <c r="F40" s="82">
        <v>0.3</v>
      </c>
      <c r="G40" s="121">
        <f>SUM(B40:F40)</f>
        <v>99.99999999999999</v>
      </c>
      <c r="H40" s="91">
        <f>SUM(C40:F40)</f>
        <v>79.69999999999999</v>
      </c>
    </row>
    <row r="41" spans="1:8" ht="9" customHeight="1">
      <c r="A41" s="28"/>
      <c r="B41" s="28"/>
      <c r="C41" s="28"/>
      <c r="D41" s="28"/>
      <c r="E41" s="28"/>
      <c r="F41" s="28"/>
      <c r="G41" s="121"/>
      <c r="H41" s="124"/>
    </row>
    <row r="42" spans="1:8" ht="9" customHeight="1">
      <c r="A42" s="287">
        <v>2003</v>
      </c>
      <c r="B42" s="287"/>
      <c r="C42" s="287"/>
      <c r="D42" s="287"/>
      <c r="E42" s="287"/>
      <c r="F42" s="287"/>
      <c r="G42" s="287"/>
      <c r="H42" s="287"/>
    </row>
    <row r="43" spans="1:8" ht="9" customHeight="1">
      <c r="A43" s="60"/>
      <c r="B43" s="60"/>
      <c r="C43" s="60"/>
      <c r="D43" s="60"/>
      <c r="E43" s="60"/>
      <c r="F43" s="60"/>
      <c r="G43" s="60"/>
      <c r="H43" s="60"/>
    </row>
    <row r="44" spans="1:8" ht="9" customHeight="1">
      <c r="A44" s="20" t="s">
        <v>85</v>
      </c>
      <c r="B44" s="17">
        <v>43.6</v>
      </c>
      <c r="C44" s="76">
        <v>36</v>
      </c>
      <c r="D44" s="76">
        <v>16.5</v>
      </c>
      <c r="E44" s="76">
        <v>2.8</v>
      </c>
      <c r="F44" s="76">
        <v>1.1</v>
      </c>
      <c r="G44" s="120">
        <f>SUM(B44:F44)</f>
        <v>99.99999999999999</v>
      </c>
      <c r="H44" s="111">
        <f>SUM(C44:F44)</f>
        <v>56.4</v>
      </c>
    </row>
    <row r="45" spans="1:8" ht="9" customHeight="1">
      <c r="A45" s="17" t="s">
        <v>109</v>
      </c>
      <c r="B45" s="17">
        <v>9.6</v>
      </c>
      <c r="C45" s="76">
        <v>45.4</v>
      </c>
      <c r="D45" s="76">
        <v>40.3</v>
      </c>
      <c r="E45" s="76">
        <v>4.3</v>
      </c>
      <c r="F45" s="76">
        <v>0.4</v>
      </c>
      <c r="G45" s="120">
        <f>SUM(B45:F45)</f>
        <v>100</v>
      </c>
      <c r="H45" s="111">
        <f>SUM(C45:F45)</f>
        <v>90.39999999999999</v>
      </c>
    </row>
    <row r="46" spans="1:8" ht="9" customHeight="1">
      <c r="A46" s="28" t="s">
        <v>25</v>
      </c>
      <c r="B46" s="28">
        <v>19.8</v>
      </c>
      <c r="C46" s="82">
        <v>42.6</v>
      </c>
      <c r="D46" s="82">
        <v>33.2</v>
      </c>
      <c r="E46" s="82">
        <v>3.8</v>
      </c>
      <c r="F46" s="82">
        <v>0.6</v>
      </c>
      <c r="G46" s="121">
        <f>SUM(B46:F46)</f>
        <v>100</v>
      </c>
      <c r="H46" s="91">
        <f>SUM(C46:F46)</f>
        <v>80.2</v>
      </c>
    </row>
    <row r="47" spans="1:8" ht="9" customHeight="1">
      <c r="A47" s="28"/>
      <c r="B47" s="28"/>
      <c r="C47" s="28"/>
      <c r="D47" s="28"/>
      <c r="E47" s="28"/>
      <c r="F47" s="28"/>
      <c r="G47" s="121"/>
      <c r="H47" s="124"/>
    </row>
    <row r="48" spans="1:8" ht="9" customHeight="1">
      <c r="A48" s="125"/>
      <c r="B48" s="126"/>
      <c r="C48" s="126"/>
      <c r="D48" s="75"/>
      <c r="E48" s="126"/>
      <c r="F48" s="126"/>
      <c r="G48" s="127"/>
      <c r="H48" s="128"/>
    </row>
    <row r="49" spans="1:8" ht="9" customHeight="1">
      <c r="A49" s="74"/>
      <c r="B49" s="122"/>
      <c r="C49" s="122"/>
      <c r="D49" s="122"/>
      <c r="E49" s="122"/>
      <c r="F49" s="122"/>
      <c r="G49" s="129"/>
      <c r="H49" s="130"/>
    </row>
    <row r="50" spans="1:8" ht="9.75" customHeight="1">
      <c r="A50" s="67" t="s">
        <v>205</v>
      </c>
      <c r="B50" s="17"/>
      <c r="C50" s="17"/>
      <c r="D50" s="17"/>
      <c r="E50" s="17"/>
      <c r="F50" s="17"/>
      <c r="G50" s="17"/>
      <c r="H50" s="17"/>
    </row>
    <row r="51" spans="1:7" ht="9" customHeight="1">
      <c r="A51" s="17" t="s">
        <v>170</v>
      </c>
      <c r="B51" s="17"/>
      <c r="C51" s="17"/>
      <c r="D51" s="17"/>
      <c r="E51" s="17"/>
      <c r="F51" s="17"/>
      <c r="G51" s="17"/>
    </row>
    <row r="52" spans="1:7" ht="9" customHeight="1">
      <c r="A52" s="17" t="s">
        <v>179</v>
      </c>
      <c r="B52" s="17"/>
      <c r="C52" s="17"/>
      <c r="D52" s="17"/>
      <c r="E52" s="17"/>
      <c r="F52" s="17"/>
      <c r="G52" s="17"/>
    </row>
    <row r="53" spans="1:7" ht="9" customHeight="1">
      <c r="A53" s="17" t="s">
        <v>180</v>
      </c>
      <c r="B53" s="17"/>
      <c r="C53" s="17"/>
      <c r="D53" s="17"/>
      <c r="E53" s="17"/>
      <c r="F53" s="17"/>
      <c r="G53" s="17"/>
    </row>
    <row r="54" spans="1:7" ht="9" customHeight="1">
      <c r="A54" s="17" t="s">
        <v>68</v>
      </c>
      <c r="B54" s="17"/>
      <c r="C54" s="17"/>
      <c r="D54" s="17"/>
      <c r="E54" s="17"/>
      <c r="F54" s="17"/>
      <c r="G54" s="17"/>
    </row>
    <row r="55" spans="1:7" ht="9" customHeight="1">
      <c r="A55" s="17" t="s">
        <v>154</v>
      </c>
      <c r="B55" s="17"/>
      <c r="C55" s="17"/>
      <c r="D55" s="17"/>
      <c r="E55" s="17"/>
      <c r="F55" s="17"/>
      <c r="G55" s="17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</sheetData>
  <mergeCells count="13">
    <mergeCell ref="A36:H36"/>
    <mergeCell ref="A42:H42"/>
    <mergeCell ref="G7:G10"/>
    <mergeCell ref="H7:H10"/>
    <mergeCell ref="A30:H30"/>
    <mergeCell ref="A1:H1"/>
    <mergeCell ref="A7:A10"/>
    <mergeCell ref="B7:E7"/>
    <mergeCell ref="B8:B10"/>
    <mergeCell ref="C8:C10"/>
    <mergeCell ref="D8:D10"/>
    <mergeCell ref="E8:E10"/>
    <mergeCell ref="F7:F10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0">
      <selection activeCell="B40" sqref="B40"/>
    </sheetView>
  </sheetViews>
  <sheetFormatPr defaultColWidth="9.140625" defaultRowHeight="9" customHeight="1"/>
  <cols>
    <col min="1" max="1" width="29.421875" style="5" customWidth="1"/>
    <col min="2" max="2" width="15.28125" style="6" customWidth="1"/>
    <col min="3" max="5" width="15.28125" style="5" customWidth="1"/>
    <col min="6" max="6" width="4.7109375" style="5" customWidth="1"/>
    <col min="7" max="7" width="9.7109375" style="5" customWidth="1"/>
    <col min="8" max="16384" width="9.140625" style="5" customWidth="1"/>
  </cols>
  <sheetData>
    <row r="1" spans="1:8" ht="12.75" customHeight="1">
      <c r="A1" s="278" t="s">
        <v>33</v>
      </c>
      <c r="B1" s="278"/>
      <c r="C1" s="278"/>
      <c r="D1" s="278"/>
      <c r="E1" s="278"/>
      <c r="F1" s="50"/>
      <c r="G1" s="49"/>
      <c r="H1" s="49"/>
    </row>
    <row r="2" ht="18" customHeight="1"/>
    <row r="3" spans="1:4" ht="11.25" customHeight="1">
      <c r="A3" s="10" t="s">
        <v>106</v>
      </c>
      <c r="B3" s="11"/>
      <c r="C3" s="10"/>
      <c r="D3" s="10"/>
    </row>
    <row r="4" spans="1:6" ht="7.5" customHeight="1">
      <c r="A4" s="7"/>
      <c r="B4" s="8"/>
      <c r="C4" s="7"/>
      <c r="D4" s="7"/>
      <c r="E4" s="7"/>
      <c r="F4" s="189"/>
    </row>
    <row r="5" spans="1:6" ht="36" customHeight="1">
      <c r="A5" s="235" t="s">
        <v>1</v>
      </c>
      <c r="B5" s="236" t="s">
        <v>172</v>
      </c>
      <c r="C5" s="237" t="s">
        <v>78</v>
      </c>
      <c r="D5" s="237" t="s">
        <v>83</v>
      </c>
      <c r="E5" s="237" t="s">
        <v>84</v>
      </c>
      <c r="F5" s="190"/>
    </row>
    <row r="6" spans="7:8" ht="9" customHeight="1">
      <c r="G6" s="196"/>
      <c r="H6" s="196"/>
    </row>
    <row r="7" spans="1:13" ht="9" customHeight="1">
      <c r="A7" s="12" t="s">
        <v>2</v>
      </c>
      <c r="B7" s="141">
        <v>167252.63</v>
      </c>
      <c r="C7" s="16">
        <f>B7/B$29*100</f>
        <v>2.9176082514113513</v>
      </c>
      <c r="D7" s="16">
        <v>6.584111538803722</v>
      </c>
      <c r="E7" s="16">
        <v>3.9167262069942614</v>
      </c>
      <c r="F7" s="16"/>
      <c r="G7" s="191"/>
      <c r="H7" s="197"/>
      <c r="I7" s="16"/>
      <c r="J7" s="12"/>
      <c r="K7" s="16"/>
      <c r="L7" s="191"/>
      <c r="M7" s="192"/>
    </row>
    <row r="8" spans="1:13" ht="9" customHeight="1">
      <c r="A8" s="12" t="s">
        <v>3</v>
      </c>
      <c r="B8" s="141">
        <v>42997.85</v>
      </c>
      <c r="C8" s="16">
        <f>B8/B$29*100</f>
        <v>0.7500682168821354</v>
      </c>
      <c r="D8" s="16">
        <v>13.176428947916794</v>
      </c>
      <c r="E8" s="16">
        <v>35.23258767617175</v>
      </c>
      <c r="F8" s="16"/>
      <c r="G8" s="197"/>
      <c r="H8" s="197"/>
      <c r="I8" s="16"/>
      <c r="J8" s="12"/>
      <c r="K8" s="16"/>
      <c r="L8" s="191"/>
      <c r="M8" s="192"/>
    </row>
    <row r="9" spans="1:13" ht="9" customHeight="1">
      <c r="A9" s="12" t="s">
        <v>4</v>
      </c>
      <c r="B9" s="141">
        <v>130214.99</v>
      </c>
      <c r="C9" s="16">
        <f aca="true" t="shared" si="0" ref="C9:C28">B9/B$29*100</f>
        <v>2.2715118397925735</v>
      </c>
      <c r="D9" s="16">
        <v>5.456819400908527</v>
      </c>
      <c r="E9" s="16">
        <v>1.4082173976802344</v>
      </c>
      <c r="F9" s="16"/>
      <c r="G9" s="197"/>
      <c r="H9" s="197"/>
      <c r="I9" s="16"/>
      <c r="J9" s="12"/>
      <c r="K9" s="16"/>
      <c r="L9" s="191"/>
      <c r="M9" s="192"/>
    </row>
    <row r="10" spans="1:13" ht="9" customHeight="1">
      <c r="A10" s="12" t="s">
        <v>5</v>
      </c>
      <c r="B10" s="141">
        <v>283413.28</v>
      </c>
      <c r="C10" s="16">
        <f t="shared" si="0"/>
        <v>4.94395169922025</v>
      </c>
      <c r="D10" s="16">
        <v>20.82876675079115</v>
      </c>
      <c r="E10" s="16">
        <v>29.446636965122853</v>
      </c>
      <c r="F10" s="16"/>
      <c r="G10" s="198"/>
      <c r="H10" s="197"/>
      <c r="I10" s="16"/>
      <c r="J10" s="12"/>
      <c r="K10" s="16"/>
      <c r="L10" s="191"/>
      <c r="M10" s="192"/>
    </row>
    <row r="11" spans="1:13" ht="9" customHeight="1">
      <c r="A11" s="14" t="s">
        <v>6</v>
      </c>
      <c r="B11" s="144">
        <v>181940.27</v>
      </c>
      <c r="C11" s="15">
        <f t="shared" si="0"/>
        <v>3.1738241306938435</v>
      </c>
      <c r="D11" s="15">
        <v>24.586788776094874</v>
      </c>
      <c r="E11" s="15">
        <v>38.576498775536166</v>
      </c>
      <c r="F11" s="15"/>
      <c r="G11" s="193"/>
      <c r="H11" s="193"/>
      <c r="I11" s="15"/>
      <c r="J11" s="14"/>
      <c r="K11" s="15"/>
      <c r="L11" s="191"/>
      <c r="M11" s="193"/>
    </row>
    <row r="12" spans="1:13" ht="9" customHeight="1">
      <c r="A12" s="14" t="s">
        <v>7</v>
      </c>
      <c r="B12" s="144">
        <v>101473.01</v>
      </c>
      <c r="C12" s="15">
        <f t="shared" si="0"/>
        <v>1.7701275685264053</v>
      </c>
      <c r="D12" s="15">
        <v>16.348420306433162</v>
      </c>
      <c r="E12" s="15">
        <v>20.673800855287684</v>
      </c>
      <c r="F12" s="15"/>
      <c r="G12" s="193"/>
      <c r="H12" s="199"/>
      <c r="I12" s="15"/>
      <c r="J12" s="14"/>
      <c r="K12" s="15"/>
      <c r="L12" s="191"/>
      <c r="M12" s="193"/>
    </row>
    <row r="13" spans="1:13" ht="9" customHeight="1">
      <c r="A13" s="12" t="s">
        <v>8</v>
      </c>
      <c r="B13" s="141">
        <v>93377.44</v>
      </c>
      <c r="C13" s="16">
        <f t="shared" si="0"/>
        <v>1.628905861986555</v>
      </c>
      <c r="D13" s="16">
        <v>5.07517806819448</v>
      </c>
      <c r="E13" s="16">
        <v>2.011188268364227</v>
      </c>
      <c r="F13" s="16"/>
      <c r="G13" s="197"/>
      <c r="H13" s="197"/>
      <c r="I13" s="16"/>
      <c r="J13" s="12"/>
      <c r="K13" s="16"/>
      <c r="L13" s="191"/>
      <c r="M13" s="192"/>
    </row>
    <row r="14" spans="1:13" ht="9" customHeight="1">
      <c r="A14" s="12" t="s">
        <v>9</v>
      </c>
      <c r="B14" s="141">
        <v>55108</v>
      </c>
      <c r="C14" s="16">
        <f t="shared" si="0"/>
        <v>0.9613215380755251</v>
      </c>
      <c r="D14" s="16">
        <v>6.84542253565934</v>
      </c>
      <c r="E14" s="16">
        <v>4.48961639543744</v>
      </c>
      <c r="F14" s="16"/>
      <c r="G14" s="197"/>
      <c r="H14" s="197"/>
      <c r="I14" s="16"/>
      <c r="J14" s="12"/>
      <c r="K14" s="16"/>
      <c r="L14" s="191"/>
      <c r="M14" s="192"/>
    </row>
    <row r="15" spans="1:13" ht="9" customHeight="1">
      <c r="A15" s="12" t="s">
        <v>10</v>
      </c>
      <c r="B15" s="141">
        <v>577967.92</v>
      </c>
      <c r="C15" s="16">
        <f t="shared" si="0"/>
        <v>10.082256837713437</v>
      </c>
      <c r="D15" s="16">
        <v>4.705466148979535</v>
      </c>
      <c r="E15" s="16">
        <v>1.6172006638461234</v>
      </c>
      <c r="F15" s="16"/>
      <c r="G15" s="197"/>
      <c r="H15" s="197"/>
      <c r="I15" s="16"/>
      <c r="J15" s="12"/>
      <c r="K15" s="16"/>
      <c r="L15" s="191"/>
      <c r="M15" s="192"/>
    </row>
    <row r="16" spans="1:13" ht="9" customHeight="1">
      <c r="A16" s="12" t="s">
        <v>11</v>
      </c>
      <c r="B16" s="141">
        <v>88094.37</v>
      </c>
      <c r="C16" s="16">
        <f t="shared" si="0"/>
        <v>1.5367463029722437</v>
      </c>
      <c r="D16" s="16">
        <v>3.9830454295136755</v>
      </c>
      <c r="E16" s="16">
        <v>2.158922273586018</v>
      </c>
      <c r="F16" s="16"/>
      <c r="G16" s="197"/>
      <c r="H16" s="197"/>
      <c r="I16" s="16"/>
      <c r="J16" s="12"/>
      <c r="K16" s="16"/>
      <c r="L16" s="191"/>
      <c r="M16" s="192"/>
    </row>
    <row r="17" spans="1:13" ht="9" customHeight="1">
      <c r="A17" s="12" t="s">
        <v>12</v>
      </c>
      <c r="B17" s="141">
        <v>1799995.95</v>
      </c>
      <c r="C17" s="16">
        <f t="shared" si="0"/>
        <v>31.399703766852653</v>
      </c>
      <c r="D17" s="16">
        <v>6.951698544502341</v>
      </c>
      <c r="E17" s="16">
        <v>4.482354669887392</v>
      </c>
      <c r="F17" s="16"/>
      <c r="G17" s="197"/>
      <c r="H17" s="197"/>
      <c r="I17" s="16"/>
      <c r="J17" s="12"/>
      <c r="K17" s="16"/>
      <c r="L17" s="191"/>
      <c r="M17" s="192"/>
    </row>
    <row r="18" spans="1:13" ht="9" customHeight="1">
      <c r="A18" s="12" t="s">
        <v>13</v>
      </c>
      <c r="B18" s="141">
        <v>63327</v>
      </c>
      <c r="C18" s="16">
        <f t="shared" si="0"/>
        <v>1.104696396924381</v>
      </c>
      <c r="D18" s="16">
        <v>7.4889664665730065</v>
      </c>
      <c r="E18" s="16">
        <v>7.467612868534071</v>
      </c>
      <c r="F18" s="16"/>
      <c r="G18" s="197"/>
      <c r="H18" s="197"/>
      <c r="I18" s="16"/>
      <c r="J18" s="12"/>
      <c r="K18" s="16"/>
      <c r="L18" s="191"/>
      <c r="M18" s="192"/>
    </row>
    <row r="19" spans="1:13" ht="9" customHeight="1">
      <c r="A19" s="12" t="s">
        <v>14</v>
      </c>
      <c r="B19" s="141">
        <v>89103.01</v>
      </c>
      <c r="C19" s="16">
        <f t="shared" si="0"/>
        <v>1.5543413410096338</v>
      </c>
      <c r="D19" s="16">
        <v>9.19150593249887</v>
      </c>
      <c r="E19" s="16">
        <v>5.921146417495167</v>
      </c>
      <c r="F19" s="16"/>
      <c r="G19" s="197"/>
      <c r="H19" s="197"/>
      <c r="I19" s="16"/>
      <c r="J19" s="12"/>
      <c r="K19" s="16"/>
      <c r="L19" s="191"/>
      <c r="M19" s="192"/>
    </row>
    <row r="20" spans="1:13" ht="9" customHeight="1">
      <c r="A20" s="12" t="s">
        <v>15</v>
      </c>
      <c r="B20" s="141">
        <v>217657.4</v>
      </c>
      <c r="C20" s="16">
        <f t="shared" si="0"/>
        <v>3.796885144471217</v>
      </c>
      <c r="D20" s="16">
        <v>12.384159406172092</v>
      </c>
      <c r="E20" s="16">
        <v>4.10081267762494</v>
      </c>
      <c r="F20" s="16"/>
      <c r="G20" s="197"/>
      <c r="H20" s="197"/>
      <c r="I20" s="16"/>
      <c r="J20" s="12"/>
      <c r="K20" s="16"/>
      <c r="L20" s="191"/>
      <c r="M20" s="192"/>
    </row>
    <row r="21" spans="1:13" ht="9" customHeight="1">
      <c r="A21" s="12" t="s">
        <v>16</v>
      </c>
      <c r="B21" s="141">
        <v>303232.71</v>
      </c>
      <c r="C21" s="16">
        <f t="shared" si="0"/>
        <v>5.2896881609205515</v>
      </c>
      <c r="D21" s="16">
        <v>28.174382660129282</v>
      </c>
      <c r="E21" s="16">
        <v>23.58143349073331</v>
      </c>
      <c r="F21" s="16"/>
      <c r="G21" s="197"/>
      <c r="H21" s="197"/>
      <c r="I21" s="16"/>
      <c r="J21" s="12"/>
      <c r="K21" s="16"/>
      <c r="L21" s="191"/>
      <c r="M21" s="192"/>
    </row>
    <row r="22" spans="1:13" ht="9" customHeight="1">
      <c r="A22" s="12" t="s">
        <v>17</v>
      </c>
      <c r="B22" s="141">
        <v>6450</v>
      </c>
      <c r="C22" s="16">
        <f t="shared" si="0"/>
        <v>0.11251585832523658</v>
      </c>
      <c r="D22" s="16">
        <v>1.4534621694218601</v>
      </c>
      <c r="E22" s="16">
        <v>2.004992275339838</v>
      </c>
      <c r="F22" s="16"/>
      <c r="G22" s="197"/>
      <c r="H22" s="197"/>
      <c r="I22" s="16"/>
      <c r="J22" s="12"/>
      <c r="K22" s="16"/>
      <c r="L22" s="191"/>
      <c r="M22" s="192"/>
    </row>
    <row r="23" spans="1:13" ht="9" customHeight="1">
      <c r="A23" s="12" t="s">
        <v>18</v>
      </c>
      <c r="B23" s="141">
        <v>326998.27</v>
      </c>
      <c r="C23" s="16">
        <f t="shared" si="0"/>
        <v>5.704262173630614</v>
      </c>
      <c r="D23" s="16">
        <v>23.931900393223373</v>
      </c>
      <c r="E23" s="16">
        <v>5.646186440310169</v>
      </c>
      <c r="F23" s="16"/>
      <c r="G23" s="197"/>
      <c r="H23" s="197"/>
      <c r="I23" s="16"/>
      <c r="J23" s="12"/>
      <c r="K23" s="16"/>
      <c r="L23" s="191"/>
      <c r="M23" s="192"/>
    </row>
    <row r="24" spans="1:13" ht="9" customHeight="1">
      <c r="A24" s="12" t="s">
        <v>19</v>
      </c>
      <c r="B24" s="141">
        <v>149112.33</v>
      </c>
      <c r="C24" s="16">
        <f t="shared" si="0"/>
        <v>2.601163069275337</v>
      </c>
      <c r="D24" s="16">
        <v>6.6518232866168345</v>
      </c>
      <c r="E24" s="16">
        <v>3.186479798267256</v>
      </c>
      <c r="F24" s="16"/>
      <c r="G24" s="197"/>
      <c r="H24" s="197"/>
      <c r="I24" s="16"/>
      <c r="J24" s="12"/>
      <c r="K24" s="16"/>
      <c r="L24" s="191"/>
      <c r="M24" s="192"/>
    </row>
    <row r="25" spans="1:13" ht="9" customHeight="1">
      <c r="A25" s="12" t="s">
        <v>20</v>
      </c>
      <c r="B25" s="141">
        <v>125196</v>
      </c>
      <c r="C25" s="16">
        <f t="shared" si="0"/>
        <v>2.1839589765715224</v>
      </c>
      <c r="D25" s="16">
        <v>12.526351703568222</v>
      </c>
      <c r="E25" s="16">
        <v>20.970854271356785</v>
      </c>
      <c r="F25" s="16"/>
      <c r="G25" s="197"/>
      <c r="H25" s="197"/>
      <c r="I25" s="16"/>
      <c r="J25" s="12"/>
      <c r="K25" s="16"/>
      <c r="L25" s="191"/>
      <c r="M25" s="192"/>
    </row>
    <row r="26" spans="1:13" ht="9" customHeight="1">
      <c r="A26" s="12" t="s">
        <v>21</v>
      </c>
      <c r="B26" s="141">
        <v>264130.44</v>
      </c>
      <c r="C26" s="16">
        <f t="shared" si="0"/>
        <v>4.607575684716651</v>
      </c>
      <c r="D26" s="16">
        <v>16.53848433909904</v>
      </c>
      <c r="E26" s="16">
        <v>12.40017540562551</v>
      </c>
      <c r="F26" s="16"/>
      <c r="G26" s="197"/>
      <c r="H26" s="197"/>
      <c r="I26" s="16"/>
      <c r="J26" s="12"/>
      <c r="K26" s="16"/>
      <c r="L26" s="191"/>
      <c r="M26" s="192"/>
    </row>
    <row r="27" spans="1:13" ht="9" customHeight="1">
      <c r="A27" s="12" t="s">
        <v>22</v>
      </c>
      <c r="B27" s="141">
        <v>346688.65</v>
      </c>
      <c r="C27" s="16">
        <f t="shared" si="0"/>
        <v>6.047747445948455</v>
      </c>
      <c r="D27" s="16">
        <v>10.529167995519497</v>
      </c>
      <c r="E27" s="16">
        <v>5.410862953009457</v>
      </c>
      <c r="F27" s="16"/>
      <c r="G27" s="197"/>
      <c r="H27" s="197"/>
      <c r="I27" s="16"/>
      <c r="J27" s="12"/>
      <c r="K27" s="16"/>
      <c r="L27" s="191"/>
      <c r="M27" s="192"/>
    </row>
    <row r="28" spans="1:13" ht="9" customHeight="1">
      <c r="A28" s="12" t="s">
        <v>105</v>
      </c>
      <c r="B28" s="141">
        <v>602207.02</v>
      </c>
      <c r="C28" s="16">
        <f t="shared" si="0"/>
        <v>10.505091433299677</v>
      </c>
      <c r="D28" s="16">
        <v>3.8379594095282297</v>
      </c>
      <c r="E28" s="16">
        <v>5.626939631037993</v>
      </c>
      <c r="F28" s="16"/>
      <c r="G28" s="197"/>
      <c r="H28" s="197"/>
      <c r="I28" s="16"/>
      <c r="J28" s="12"/>
      <c r="K28" s="16"/>
      <c r="L28" s="191"/>
      <c r="M28" s="192"/>
    </row>
    <row r="29" spans="1:13" ht="9" customHeight="1">
      <c r="A29" s="18" t="s">
        <v>24</v>
      </c>
      <c r="B29" s="140">
        <v>5732525.26</v>
      </c>
      <c r="C29" s="27">
        <f>SUM(C7:C10,C13:C28)</f>
        <v>100</v>
      </c>
      <c r="D29" s="27">
        <v>9.663139363927995</v>
      </c>
      <c r="E29" s="27">
        <v>5.030126340848647</v>
      </c>
      <c r="F29" s="27"/>
      <c r="G29" s="197"/>
      <c r="H29" s="197"/>
      <c r="I29" s="16"/>
      <c r="J29" s="12"/>
      <c r="K29" s="16"/>
      <c r="L29" s="194"/>
      <c r="M29" s="195"/>
    </row>
    <row r="30" spans="1:13" ht="9" customHeight="1">
      <c r="A30" s="28" t="s">
        <v>29</v>
      </c>
      <c r="B30" s="140">
        <v>1438426.48</v>
      </c>
      <c r="C30" s="27">
        <f>SUM(C7:C10,C13:C16)</f>
        <v>25.09237054805407</v>
      </c>
      <c r="D30" s="27">
        <v>7.376342735787819</v>
      </c>
      <c r="E30" s="27">
        <v>3.3894126538463514</v>
      </c>
      <c r="F30" s="27"/>
      <c r="G30" s="197"/>
      <c r="H30" s="197"/>
      <c r="I30" s="16"/>
      <c r="J30" s="12"/>
      <c r="K30" s="16"/>
      <c r="L30" s="194"/>
      <c r="M30" s="195"/>
    </row>
    <row r="31" spans="1:13" ht="9" customHeight="1">
      <c r="A31" s="28" t="s">
        <v>30</v>
      </c>
      <c r="B31" s="140">
        <v>2170083.36</v>
      </c>
      <c r="C31" s="27">
        <f>SUM(C17:C20)</f>
        <v>37.855626649257886</v>
      </c>
      <c r="D31" s="27">
        <v>9.005322751551141</v>
      </c>
      <c r="E31" s="27">
        <v>4.72603534375357</v>
      </c>
      <c r="F31" s="27"/>
      <c r="G31" s="197"/>
      <c r="H31" s="197"/>
      <c r="I31" s="16"/>
      <c r="J31" s="12"/>
      <c r="K31" s="16"/>
      <c r="L31" s="194"/>
      <c r="M31" s="195"/>
    </row>
    <row r="32" spans="1:13" ht="9" customHeight="1">
      <c r="A32" s="28" t="s">
        <v>31</v>
      </c>
      <c r="B32" s="140">
        <v>2124015.42</v>
      </c>
      <c r="C32" s="27">
        <f>SUM(C21:C28)</f>
        <v>37.052002802688044</v>
      </c>
      <c r="D32" s="27">
        <v>12.204589832081256</v>
      </c>
      <c r="E32" s="27">
        <v>7.266241578440807</v>
      </c>
      <c r="F32" s="27"/>
      <c r="G32" s="200"/>
      <c r="H32" s="197"/>
      <c r="I32" s="16"/>
      <c r="J32" s="12"/>
      <c r="K32" s="16"/>
      <c r="L32" s="194"/>
      <c r="M32" s="195"/>
    </row>
    <row r="33" spans="1:6" ht="9" customHeight="1">
      <c r="A33" s="7"/>
      <c r="B33" s="226"/>
      <c r="C33" s="7"/>
      <c r="D33" s="7"/>
      <c r="E33" s="7"/>
      <c r="F33" s="189"/>
    </row>
    <row r="34" ht="9" customHeight="1">
      <c r="B34" s="9"/>
    </row>
    <row r="35" spans="1:7" s="258" customFormat="1" ht="9" customHeight="1">
      <c r="A35" s="255" t="s">
        <v>198</v>
      </c>
      <c r="B35" s="256"/>
      <c r="C35" s="257"/>
      <c r="D35" s="257"/>
      <c r="E35" s="257"/>
      <c r="F35" s="257"/>
      <c r="G35" s="257"/>
    </row>
    <row r="36" spans="1:7" ht="9" customHeight="1">
      <c r="A36" s="25" t="s">
        <v>82</v>
      </c>
      <c r="B36" s="13"/>
      <c r="C36" s="12"/>
      <c r="D36" s="12"/>
      <c r="E36" s="12"/>
      <c r="F36" s="12"/>
      <c r="G36" s="12"/>
    </row>
    <row r="37" spans="1:3" ht="9" customHeight="1">
      <c r="A37" s="25" t="s">
        <v>158</v>
      </c>
      <c r="B37" s="13"/>
      <c r="C37" s="12"/>
    </row>
    <row r="38" spans="1:3" ht="9" customHeight="1">
      <c r="A38" s="25" t="s">
        <v>137</v>
      </c>
      <c r="B38" s="12"/>
      <c r="C38" s="12"/>
    </row>
    <row r="39" spans="1:2" ht="9" customHeight="1">
      <c r="A39" s="25"/>
      <c r="B39" s="5"/>
    </row>
    <row r="40" ht="9" customHeight="1">
      <c r="B40" s="5"/>
    </row>
  </sheetData>
  <mergeCells count="1">
    <mergeCell ref="A1:E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5">
      <selection activeCell="A36" sqref="A36:IV36"/>
    </sheetView>
  </sheetViews>
  <sheetFormatPr defaultColWidth="9.140625" defaultRowHeight="12.75"/>
  <cols>
    <col min="1" max="1" width="18.28125" style="25" customWidth="1"/>
    <col min="2" max="7" width="8.7109375" style="25" customWidth="1"/>
    <col min="8" max="8" width="0.85546875" style="25" customWidth="1"/>
    <col min="9" max="9" width="9.28125" style="25" customWidth="1"/>
    <col min="10" max="10" width="2.57421875" style="165" customWidth="1"/>
    <col min="11" max="11" width="10.00390625" style="25" customWidth="1"/>
    <col min="12" max="12" width="13.7109375" style="25" customWidth="1"/>
    <col min="13" max="13" width="12.421875" style="25" customWidth="1"/>
    <col min="14" max="14" width="12.7109375" style="25" customWidth="1"/>
    <col min="15" max="15" width="10.421875" style="25" customWidth="1"/>
    <col min="16" max="16384" width="9.140625" style="25" customWidth="1"/>
  </cols>
  <sheetData>
    <row r="1" spans="1:11" ht="12.75">
      <c r="A1" s="278" t="s">
        <v>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ht="18" customHeight="1"/>
    <row r="3" spans="1:10" s="24" customFormat="1" ht="12">
      <c r="A3" s="133" t="s">
        <v>107</v>
      </c>
      <c r="J3" s="166"/>
    </row>
    <row r="4" spans="1:5" ht="7.5" customHeight="1">
      <c r="A4" s="33"/>
      <c r="B4" s="33"/>
      <c r="C4" s="33"/>
      <c r="D4" s="33"/>
      <c r="E4" s="33"/>
    </row>
    <row r="5" spans="1:11" ht="18" customHeight="1">
      <c r="A5" s="285" t="s">
        <v>1</v>
      </c>
      <c r="B5" s="279" t="s">
        <v>26</v>
      </c>
      <c r="C5" s="279"/>
      <c r="D5" s="279"/>
      <c r="E5" s="279"/>
      <c r="F5" s="279"/>
      <c r="G5" s="279"/>
      <c r="H5" s="34"/>
      <c r="I5" s="281" t="s">
        <v>27</v>
      </c>
      <c r="J5" s="282"/>
      <c r="K5" s="283" t="s">
        <v>25</v>
      </c>
    </row>
    <row r="6" spans="1:14" ht="72" customHeight="1">
      <c r="A6" s="286"/>
      <c r="B6" s="134" t="s">
        <v>182</v>
      </c>
      <c r="C6" s="134" t="s">
        <v>72</v>
      </c>
      <c r="D6" s="134" t="s">
        <v>124</v>
      </c>
      <c r="E6" s="134" t="s">
        <v>123</v>
      </c>
      <c r="F6" s="134" t="s">
        <v>125</v>
      </c>
      <c r="G6" s="131" t="s">
        <v>25</v>
      </c>
      <c r="H6" s="134"/>
      <c r="I6" s="280" t="s">
        <v>122</v>
      </c>
      <c r="J6" s="280"/>
      <c r="K6" s="284"/>
      <c r="L6" s="36"/>
      <c r="M6" s="36"/>
      <c r="N6" s="36"/>
    </row>
    <row r="7" spans="1:14" ht="9">
      <c r="A7" s="35"/>
      <c r="B7" s="36"/>
      <c r="C7" s="36"/>
      <c r="D7" s="36"/>
      <c r="E7" s="36"/>
      <c r="F7" s="36"/>
      <c r="G7" s="36"/>
      <c r="H7" s="36"/>
      <c r="I7" s="36"/>
      <c r="J7" s="167"/>
      <c r="K7" s="36"/>
      <c r="L7" s="36"/>
      <c r="M7" s="36"/>
      <c r="N7" s="36"/>
    </row>
    <row r="8" spans="1:12" ht="9">
      <c r="A8" s="25" t="s">
        <v>2</v>
      </c>
      <c r="B8" s="137">
        <v>44919</v>
      </c>
      <c r="C8" s="137">
        <v>3383</v>
      </c>
      <c r="D8" s="137">
        <v>94778.61</v>
      </c>
      <c r="E8" s="137">
        <v>10841.79</v>
      </c>
      <c r="F8" s="137">
        <v>13330.23</v>
      </c>
      <c r="G8" s="142">
        <f>SUM(B8:F8)</f>
        <v>167252.63</v>
      </c>
      <c r="H8" s="37"/>
      <c r="I8" s="137" t="s">
        <v>32</v>
      </c>
      <c r="J8" s="137"/>
      <c r="K8" s="141">
        <v>167252.63</v>
      </c>
      <c r="L8" s="141"/>
    </row>
    <row r="9" spans="1:12" ht="9">
      <c r="A9" s="25" t="s">
        <v>3</v>
      </c>
      <c r="B9" s="137">
        <v>36739</v>
      </c>
      <c r="C9" s="137" t="s">
        <v>32</v>
      </c>
      <c r="D9" s="137">
        <v>5747</v>
      </c>
      <c r="E9" s="137">
        <v>511.85</v>
      </c>
      <c r="F9" s="137" t="s">
        <v>32</v>
      </c>
      <c r="G9" s="142">
        <f aca="true" t="shared" si="0" ref="G9:G29">SUM(B9:F9)</f>
        <v>42997.85</v>
      </c>
      <c r="H9" s="37"/>
      <c r="I9" s="137" t="s">
        <v>32</v>
      </c>
      <c r="J9" s="137"/>
      <c r="K9" s="141">
        <v>42997.85</v>
      </c>
      <c r="L9" s="141"/>
    </row>
    <row r="10" spans="1:12" ht="9">
      <c r="A10" s="25" t="s">
        <v>4</v>
      </c>
      <c r="B10" s="137">
        <v>59693</v>
      </c>
      <c r="C10" s="137">
        <v>244</v>
      </c>
      <c r="D10" s="137">
        <v>60816.04</v>
      </c>
      <c r="E10" s="137">
        <v>8771.96</v>
      </c>
      <c r="F10" s="137">
        <v>689.99</v>
      </c>
      <c r="G10" s="142">
        <f t="shared" si="0"/>
        <v>130214.99</v>
      </c>
      <c r="H10" s="37"/>
      <c r="I10" s="137" t="s">
        <v>32</v>
      </c>
      <c r="J10" s="137"/>
      <c r="K10" s="141">
        <v>130214.99</v>
      </c>
      <c r="L10" s="141"/>
    </row>
    <row r="11" spans="1:14" ht="9">
      <c r="A11" s="25" t="s">
        <v>5</v>
      </c>
      <c r="B11" s="137">
        <f>+B12+B13</f>
        <v>73632</v>
      </c>
      <c r="C11" s="137" t="s">
        <v>32</v>
      </c>
      <c r="D11" s="137">
        <f>+D12+D13</f>
        <v>205900</v>
      </c>
      <c r="E11" s="137">
        <v>2211.17</v>
      </c>
      <c r="F11" s="137">
        <v>1670.11</v>
      </c>
      <c r="G11" s="142">
        <f t="shared" si="0"/>
        <v>283413.27999999997</v>
      </c>
      <c r="H11" s="37"/>
      <c r="I11" s="137" t="s">
        <v>32</v>
      </c>
      <c r="J11" s="137"/>
      <c r="K11" s="141">
        <v>283413.28</v>
      </c>
      <c r="L11" s="141"/>
      <c r="N11" s="38"/>
    </row>
    <row r="12" spans="1:14" s="31" customFormat="1" ht="9">
      <c r="A12" s="31" t="s">
        <v>6</v>
      </c>
      <c r="B12" s="138">
        <v>55971</v>
      </c>
      <c r="C12" s="138" t="s">
        <v>32</v>
      </c>
      <c r="D12" s="138">
        <v>124936</v>
      </c>
      <c r="E12" s="138">
        <v>1033.27</v>
      </c>
      <c r="F12" s="138" t="s">
        <v>32</v>
      </c>
      <c r="G12" s="143">
        <f t="shared" si="0"/>
        <v>181940.27</v>
      </c>
      <c r="H12" s="40"/>
      <c r="I12" s="138" t="s">
        <v>32</v>
      </c>
      <c r="J12" s="138"/>
      <c r="K12" s="144">
        <v>181940.27</v>
      </c>
      <c r="L12" s="141"/>
      <c r="N12" s="41"/>
    </row>
    <row r="13" spans="1:14" s="31" customFormat="1" ht="9">
      <c r="A13" s="31" t="s">
        <v>7</v>
      </c>
      <c r="B13" s="138">
        <v>17661</v>
      </c>
      <c r="C13" s="138" t="s">
        <v>32</v>
      </c>
      <c r="D13" s="138">
        <v>80964</v>
      </c>
      <c r="E13" s="138">
        <v>1177.9</v>
      </c>
      <c r="F13" s="138">
        <v>1670.11</v>
      </c>
      <c r="G13" s="143">
        <f t="shared" si="0"/>
        <v>101473.01</v>
      </c>
      <c r="H13" s="40"/>
      <c r="I13" s="138" t="s">
        <v>32</v>
      </c>
      <c r="J13" s="138"/>
      <c r="K13" s="144">
        <v>101473.01</v>
      </c>
      <c r="L13" s="141"/>
      <c r="N13" s="41"/>
    </row>
    <row r="14" spans="1:12" ht="9">
      <c r="A14" s="25" t="s">
        <v>8</v>
      </c>
      <c r="B14" s="139">
        <v>15132</v>
      </c>
      <c r="C14" s="137">
        <v>19460</v>
      </c>
      <c r="D14" s="137">
        <v>56666</v>
      </c>
      <c r="E14" s="137">
        <v>2119.44</v>
      </c>
      <c r="F14" s="137" t="s">
        <v>32</v>
      </c>
      <c r="G14" s="142">
        <f t="shared" si="0"/>
        <v>93377.44</v>
      </c>
      <c r="H14" s="37"/>
      <c r="I14" s="137" t="s">
        <v>32</v>
      </c>
      <c r="J14" s="137"/>
      <c r="K14" s="141">
        <v>93377.44</v>
      </c>
      <c r="L14" s="141"/>
    </row>
    <row r="15" spans="1:12" ht="9">
      <c r="A15" s="25" t="s">
        <v>9</v>
      </c>
      <c r="B15" s="137" t="s">
        <v>32</v>
      </c>
      <c r="C15" s="137">
        <v>399</v>
      </c>
      <c r="D15" s="137">
        <v>46352</v>
      </c>
      <c r="E15" s="137">
        <v>7043</v>
      </c>
      <c r="F15" s="138" t="s">
        <v>32</v>
      </c>
      <c r="G15" s="142">
        <f t="shared" si="0"/>
        <v>53794</v>
      </c>
      <c r="H15" s="40"/>
      <c r="I15" s="141">
        <f>1284+30</f>
        <v>1314</v>
      </c>
      <c r="J15" s="242" t="s">
        <v>93</v>
      </c>
      <c r="K15" s="141">
        <v>55108</v>
      </c>
      <c r="L15" s="141"/>
    </row>
    <row r="16" spans="1:12" ht="9">
      <c r="A16" s="25" t="s">
        <v>10</v>
      </c>
      <c r="B16" s="137">
        <v>3860</v>
      </c>
      <c r="C16" s="137">
        <v>16</v>
      </c>
      <c r="D16" s="137">
        <v>21592.32</v>
      </c>
      <c r="E16" s="141">
        <v>23</v>
      </c>
      <c r="F16" s="137">
        <v>19.6</v>
      </c>
      <c r="G16" s="142">
        <f t="shared" si="0"/>
        <v>25510.92</v>
      </c>
      <c r="H16" s="37"/>
      <c r="I16" s="141">
        <v>552457</v>
      </c>
      <c r="J16" s="242" t="s">
        <v>94</v>
      </c>
      <c r="K16" s="141">
        <v>577967.92</v>
      </c>
      <c r="L16" s="141"/>
    </row>
    <row r="17" spans="1:12" ht="9">
      <c r="A17" s="25" t="s">
        <v>11</v>
      </c>
      <c r="B17" s="137">
        <v>30751</v>
      </c>
      <c r="C17" s="137">
        <v>8246.19</v>
      </c>
      <c r="D17" s="141">
        <v>47246.59</v>
      </c>
      <c r="E17" s="141">
        <v>1708.89</v>
      </c>
      <c r="F17" s="141">
        <v>141.7</v>
      </c>
      <c r="G17" s="142">
        <f t="shared" si="0"/>
        <v>88094.37</v>
      </c>
      <c r="H17" s="40"/>
      <c r="I17" s="139" t="s">
        <v>32</v>
      </c>
      <c r="J17" s="243"/>
      <c r="K17" s="141">
        <v>88094.37</v>
      </c>
      <c r="L17" s="141"/>
    </row>
    <row r="18" spans="1:12" ht="9">
      <c r="A18" s="25" t="s">
        <v>12</v>
      </c>
      <c r="B18" s="137">
        <v>39935</v>
      </c>
      <c r="C18" s="137">
        <v>11039.39</v>
      </c>
      <c r="D18" s="137">
        <v>51471</v>
      </c>
      <c r="E18" s="137">
        <v>30847.36</v>
      </c>
      <c r="F18" s="137">
        <v>26551.2</v>
      </c>
      <c r="G18" s="142">
        <f t="shared" si="0"/>
        <v>159843.95</v>
      </c>
      <c r="H18" s="37"/>
      <c r="I18" s="137">
        <v>1640152</v>
      </c>
      <c r="J18" s="242" t="s">
        <v>95</v>
      </c>
      <c r="K18" s="141">
        <v>1799995.95</v>
      </c>
      <c r="L18" s="141"/>
    </row>
    <row r="19" spans="1:12" ht="9">
      <c r="A19" s="25" t="s">
        <v>13</v>
      </c>
      <c r="B19" s="137">
        <v>17917</v>
      </c>
      <c r="C19" s="137" t="s">
        <v>32</v>
      </c>
      <c r="D19" s="137">
        <v>40875</v>
      </c>
      <c r="E19" s="137" t="s">
        <v>32</v>
      </c>
      <c r="F19" s="137">
        <v>4535</v>
      </c>
      <c r="G19" s="142">
        <f t="shared" si="0"/>
        <v>63327</v>
      </c>
      <c r="H19" s="37"/>
      <c r="I19" s="137" t="s">
        <v>32</v>
      </c>
      <c r="J19" s="244"/>
      <c r="K19" s="141">
        <v>63327</v>
      </c>
      <c r="L19" s="141"/>
    </row>
    <row r="20" spans="1:12" ht="9">
      <c r="A20" s="25" t="s">
        <v>14</v>
      </c>
      <c r="B20" s="137">
        <v>61160</v>
      </c>
      <c r="C20" s="137">
        <v>6085.26</v>
      </c>
      <c r="D20" s="137">
        <v>21539.25</v>
      </c>
      <c r="E20" s="137">
        <v>318.5</v>
      </c>
      <c r="F20" s="137" t="s">
        <v>32</v>
      </c>
      <c r="G20" s="142">
        <f t="shared" si="0"/>
        <v>89103.01</v>
      </c>
      <c r="H20" s="37"/>
      <c r="I20" s="137" t="s">
        <v>32</v>
      </c>
      <c r="J20" s="244"/>
      <c r="K20" s="141">
        <v>89103.01</v>
      </c>
      <c r="L20" s="141"/>
    </row>
    <row r="21" spans="1:12" ht="9">
      <c r="A21" s="25" t="s">
        <v>15</v>
      </c>
      <c r="B21" s="137">
        <v>26667</v>
      </c>
      <c r="C21" s="137">
        <v>25864</v>
      </c>
      <c r="D21" s="137">
        <v>113706</v>
      </c>
      <c r="E21" s="137">
        <v>43124</v>
      </c>
      <c r="F21" s="137">
        <v>4092</v>
      </c>
      <c r="G21" s="142">
        <f t="shared" si="0"/>
        <v>213453</v>
      </c>
      <c r="H21" s="37"/>
      <c r="I21" s="141">
        <f>4186+18.4</f>
        <v>4204.4</v>
      </c>
      <c r="J21" s="242" t="s">
        <v>96</v>
      </c>
      <c r="K21" s="141">
        <v>217657.4</v>
      </c>
      <c r="L21" s="141"/>
    </row>
    <row r="22" spans="1:12" ht="9">
      <c r="A22" s="25" t="s">
        <v>16</v>
      </c>
      <c r="B22" s="137">
        <v>219404</v>
      </c>
      <c r="C22" s="137">
        <v>17782.72</v>
      </c>
      <c r="D22" s="137">
        <v>56450</v>
      </c>
      <c r="E22" s="137">
        <v>8509.19</v>
      </c>
      <c r="F22" s="137">
        <v>1086.8</v>
      </c>
      <c r="G22" s="142">
        <f t="shared" si="0"/>
        <v>303232.70999999996</v>
      </c>
      <c r="H22" s="37"/>
      <c r="I22" s="139" t="s">
        <v>32</v>
      </c>
      <c r="J22" s="242"/>
      <c r="K22" s="141">
        <v>303232.71</v>
      </c>
      <c r="L22" s="141"/>
    </row>
    <row r="23" spans="1:12" ht="9">
      <c r="A23" s="25" t="s">
        <v>17</v>
      </c>
      <c r="B23" s="137">
        <v>4049</v>
      </c>
      <c r="C23" s="137">
        <v>1190</v>
      </c>
      <c r="D23" s="137" t="s">
        <v>32</v>
      </c>
      <c r="E23" s="137">
        <v>50</v>
      </c>
      <c r="F23" s="137">
        <v>1161</v>
      </c>
      <c r="G23" s="142">
        <f t="shared" si="0"/>
        <v>6450</v>
      </c>
      <c r="H23" s="37"/>
      <c r="I23" s="139" t="s">
        <v>32</v>
      </c>
      <c r="J23" s="242"/>
      <c r="K23" s="141">
        <v>6450</v>
      </c>
      <c r="L23" s="141"/>
    </row>
    <row r="24" spans="1:12" ht="9">
      <c r="A24" s="25" t="s">
        <v>18</v>
      </c>
      <c r="B24" s="137">
        <v>185431</v>
      </c>
      <c r="C24" s="137">
        <v>2013.77</v>
      </c>
      <c r="D24" s="137">
        <v>127440</v>
      </c>
      <c r="E24" s="137">
        <v>10030</v>
      </c>
      <c r="F24" s="137">
        <v>325.5</v>
      </c>
      <c r="G24" s="142">
        <f t="shared" si="0"/>
        <v>325240.27</v>
      </c>
      <c r="H24" s="37"/>
      <c r="I24" s="141">
        <v>1758</v>
      </c>
      <c r="J24" s="242" t="s">
        <v>97</v>
      </c>
      <c r="K24" s="141">
        <v>326998.27</v>
      </c>
      <c r="L24" s="141"/>
    </row>
    <row r="25" spans="1:12" ht="9">
      <c r="A25" s="25" t="s">
        <v>19</v>
      </c>
      <c r="B25" s="137">
        <v>118144</v>
      </c>
      <c r="C25" s="137">
        <v>9906.33</v>
      </c>
      <c r="D25" s="137">
        <v>125</v>
      </c>
      <c r="E25" s="137" t="s">
        <v>32</v>
      </c>
      <c r="F25" s="137">
        <v>590</v>
      </c>
      <c r="G25" s="142">
        <f t="shared" si="0"/>
        <v>128765.33</v>
      </c>
      <c r="H25" s="37"/>
      <c r="I25" s="137">
        <v>20347</v>
      </c>
      <c r="J25" s="244" t="s">
        <v>98</v>
      </c>
      <c r="K25" s="141">
        <v>149112.33</v>
      </c>
      <c r="L25" s="141"/>
    </row>
    <row r="26" spans="1:12" ht="9">
      <c r="A26" s="25" t="s">
        <v>20</v>
      </c>
      <c r="B26" s="137">
        <v>88379</v>
      </c>
      <c r="C26" s="137">
        <v>965</v>
      </c>
      <c r="D26" s="137">
        <v>33655</v>
      </c>
      <c r="E26" s="137">
        <v>2197</v>
      </c>
      <c r="F26" s="137" t="s">
        <v>32</v>
      </c>
      <c r="G26" s="142">
        <f t="shared" si="0"/>
        <v>125196</v>
      </c>
      <c r="H26" s="37"/>
      <c r="I26" s="139" t="s">
        <v>32</v>
      </c>
      <c r="J26" s="242"/>
      <c r="K26" s="141">
        <v>125196</v>
      </c>
      <c r="L26" s="141"/>
    </row>
    <row r="27" spans="1:12" ht="9">
      <c r="A27" s="25" t="s">
        <v>21</v>
      </c>
      <c r="B27" s="137">
        <v>232501</v>
      </c>
      <c r="C27" s="137">
        <v>16158.44</v>
      </c>
      <c r="D27" s="137" t="s">
        <v>32</v>
      </c>
      <c r="E27" s="137">
        <v>750</v>
      </c>
      <c r="F27" s="137" t="s">
        <v>32</v>
      </c>
      <c r="G27" s="142">
        <f t="shared" si="0"/>
        <v>249409.44</v>
      </c>
      <c r="H27" s="37"/>
      <c r="I27" s="141">
        <v>14721</v>
      </c>
      <c r="J27" s="242" t="s">
        <v>98</v>
      </c>
      <c r="K27" s="141">
        <v>264130.44</v>
      </c>
      <c r="L27" s="141"/>
    </row>
    <row r="28" spans="1:12" ht="9">
      <c r="A28" s="25" t="s">
        <v>22</v>
      </c>
      <c r="B28" s="139" t="s">
        <v>32</v>
      </c>
      <c r="C28" s="139" t="s">
        <v>32</v>
      </c>
      <c r="D28" s="139">
        <v>185551.03</v>
      </c>
      <c r="E28" s="139">
        <v>85163.86</v>
      </c>
      <c r="F28" s="139">
        <v>4.76</v>
      </c>
      <c r="G28" s="142">
        <f t="shared" si="0"/>
        <v>270719.65</v>
      </c>
      <c r="H28" s="42"/>
      <c r="I28" s="139">
        <v>75969</v>
      </c>
      <c r="J28" s="242" t="s">
        <v>98</v>
      </c>
      <c r="K28" s="141">
        <v>346688.65</v>
      </c>
      <c r="L28" s="141"/>
    </row>
    <row r="29" spans="1:12" ht="9">
      <c r="A29" s="25" t="s">
        <v>23</v>
      </c>
      <c r="B29" s="137">
        <v>84205</v>
      </c>
      <c r="C29" s="137" t="s">
        <v>32</v>
      </c>
      <c r="D29" s="137">
        <v>5200</v>
      </c>
      <c r="E29" s="137" t="s">
        <v>32</v>
      </c>
      <c r="F29" s="137">
        <v>3051.02</v>
      </c>
      <c r="G29" s="142">
        <f t="shared" si="0"/>
        <v>92456.02</v>
      </c>
      <c r="H29" s="37"/>
      <c r="I29" s="141">
        <v>509751</v>
      </c>
      <c r="J29" s="242" t="s">
        <v>99</v>
      </c>
      <c r="K29" s="141">
        <v>602207.02</v>
      </c>
      <c r="L29" s="141"/>
    </row>
    <row r="30" spans="1:12" s="32" customFormat="1" ht="9">
      <c r="A30" s="32" t="s">
        <v>24</v>
      </c>
      <c r="B30" s="140">
        <f>SUM(B8:B11,B14:B29)</f>
        <v>1342518</v>
      </c>
      <c r="C30" s="140">
        <f aca="true" t="shared" si="1" ref="C30:I30">SUM(C8:C11,C14:C29)</f>
        <v>122753.1</v>
      </c>
      <c r="D30" s="140">
        <f t="shared" si="1"/>
        <v>1175110.84</v>
      </c>
      <c r="E30" s="140">
        <f t="shared" si="1"/>
        <v>214221.01</v>
      </c>
      <c r="F30" s="140">
        <f t="shared" si="1"/>
        <v>57248.91</v>
      </c>
      <c r="G30" s="140">
        <f t="shared" si="1"/>
        <v>2911851.86</v>
      </c>
      <c r="H30" s="43"/>
      <c r="I30" s="140">
        <f t="shared" si="1"/>
        <v>2820673.4</v>
      </c>
      <c r="J30" s="242" t="s">
        <v>100</v>
      </c>
      <c r="K30" s="140">
        <v>5732525.26</v>
      </c>
      <c r="L30" s="141"/>
    </row>
    <row r="31" spans="1:12" s="32" customFormat="1" ht="9">
      <c r="A31" s="32" t="s">
        <v>29</v>
      </c>
      <c r="B31" s="140">
        <f aca="true" t="shared" si="2" ref="B31:G31">SUM(B8:B11,B14:B17)</f>
        <v>264726</v>
      </c>
      <c r="C31" s="140">
        <f t="shared" si="2"/>
        <v>31748.190000000002</v>
      </c>
      <c r="D31" s="140">
        <f t="shared" si="2"/>
        <v>539098.56</v>
      </c>
      <c r="E31" s="140">
        <f t="shared" si="2"/>
        <v>33231.1</v>
      </c>
      <c r="F31" s="140">
        <f t="shared" si="2"/>
        <v>15851.630000000001</v>
      </c>
      <c r="G31" s="140">
        <f t="shared" si="2"/>
        <v>884655.48</v>
      </c>
      <c r="H31" s="44"/>
      <c r="I31" s="140">
        <f>SUM(I8:I11,I14:I17)</f>
        <v>553771</v>
      </c>
      <c r="J31" s="168"/>
      <c r="K31" s="140">
        <v>1438426.48</v>
      </c>
      <c r="L31" s="141"/>
    </row>
    <row r="32" spans="1:12" s="32" customFormat="1" ht="9">
      <c r="A32" s="32" t="s">
        <v>30</v>
      </c>
      <c r="B32" s="140">
        <f aca="true" t="shared" si="3" ref="B32:G32">SUM(B18:B21)</f>
        <v>145679</v>
      </c>
      <c r="C32" s="140">
        <f t="shared" si="3"/>
        <v>42988.65</v>
      </c>
      <c r="D32" s="140">
        <f t="shared" si="3"/>
        <v>227591.25</v>
      </c>
      <c r="E32" s="140">
        <f t="shared" si="3"/>
        <v>74289.86</v>
      </c>
      <c r="F32" s="140">
        <f t="shared" si="3"/>
        <v>35178.2</v>
      </c>
      <c r="G32" s="140">
        <f t="shared" si="3"/>
        <v>525726.96</v>
      </c>
      <c r="H32" s="44"/>
      <c r="I32" s="140">
        <f>SUM(I18:I21)</f>
        <v>1644356.4</v>
      </c>
      <c r="J32" s="168"/>
      <c r="K32" s="140">
        <v>2170083.36</v>
      </c>
      <c r="L32" s="141"/>
    </row>
    <row r="33" spans="1:12" s="32" customFormat="1" ht="9">
      <c r="A33" s="32" t="s">
        <v>31</v>
      </c>
      <c r="B33" s="140">
        <f aca="true" t="shared" si="4" ref="B33:G33">SUM(B22:B29)</f>
        <v>932113</v>
      </c>
      <c r="C33" s="140">
        <f t="shared" si="4"/>
        <v>48016.26</v>
      </c>
      <c r="D33" s="140">
        <f t="shared" si="4"/>
        <v>408421.03</v>
      </c>
      <c r="E33" s="140">
        <f t="shared" si="4"/>
        <v>106700.05</v>
      </c>
      <c r="F33" s="140">
        <f t="shared" si="4"/>
        <v>6219.08</v>
      </c>
      <c r="G33" s="140">
        <f t="shared" si="4"/>
        <v>1501469.42</v>
      </c>
      <c r="H33" s="44"/>
      <c r="I33" s="140">
        <f>SUM(I22:I29)</f>
        <v>622546</v>
      </c>
      <c r="J33" s="168"/>
      <c r="K33" s="140">
        <v>2124015.42</v>
      </c>
      <c r="L33" s="141"/>
    </row>
    <row r="34" spans="1:11" ht="9">
      <c r="A34" s="33"/>
      <c r="B34" s="45"/>
      <c r="C34" s="46"/>
      <c r="D34" s="33"/>
      <c r="E34" s="33"/>
      <c r="F34" s="33"/>
      <c r="G34" s="33"/>
      <c r="H34" s="33"/>
      <c r="I34" s="33"/>
      <c r="J34" s="169"/>
      <c r="K34" s="33"/>
    </row>
    <row r="35" spans="2:7" ht="9">
      <c r="B35" s="38"/>
      <c r="C35" s="38"/>
      <c r="D35" s="38"/>
      <c r="E35" s="38"/>
      <c r="F35" s="38"/>
      <c r="G35" s="38"/>
    </row>
    <row r="36" ht="9">
      <c r="A36" s="31" t="s">
        <v>198</v>
      </c>
    </row>
    <row r="37" spans="1:6" ht="9">
      <c r="A37" s="25" t="s">
        <v>101</v>
      </c>
      <c r="B37" s="47"/>
      <c r="C37" s="47"/>
      <c r="D37" s="47"/>
      <c r="E37" s="47"/>
      <c r="F37" s="47"/>
    </row>
    <row r="38" spans="1:11" ht="9">
      <c r="A38" s="25" t="s">
        <v>102</v>
      </c>
      <c r="B38" s="39"/>
      <c r="C38" s="39"/>
      <c r="D38" s="39"/>
      <c r="E38" s="39"/>
      <c r="F38" s="39"/>
      <c r="G38" s="39"/>
      <c r="H38" s="39"/>
      <c r="I38" s="39"/>
      <c r="J38" s="170"/>
      <c r="K38" s="48"/>
    </row>
    <row r="39" spans="1:11" ht="9">
      <c r="A39" s="25" t="s">
        <v>103</v>
      </c>
      <c r="B39" s="39"/>
      <c r="C39" s="39"/>
      <c r="D39" s="39"/>
      <c r="E39" s="39"/>
      <c r="F39" s="39"/>
      <c r="G39" s="39"/>
      <c r="H39" s="39"/>
      <c r="I39" s="39"/>
      <c r="J39" s="170"/>
      <c r="K39" s="39"/>
    </row>
    <row r="40" spans="1:2" ht="9">
      <c r="A40" s="25" t="s">
        <v>186</v>
      </c>
      <c r="B40" s="47"/>
    </row>
    <row r="41" ht="9">
      <c r="A41" s="25" t="s">
        <v>104</v>
      </c>
    </row>
    <row r="42" ht="9">
      <c r="A42" s="26" t="s">
        <v>187</v>
      </c>
    </row>
    <row r="43" ht="9">
      <c r="A43" s="25" t="s">
        <v>159</v>
      </c>
    </row>
    <row r="44" ht="9">
      <c r="A44" s="25" t="s">
        <v>160</v>
      </c>
    </row>
  </sheetData>
  <mergeCells count="6">
    <mergeCell ref="A1:K1"/>
    <mergeCell ref="B5:G5"/>
    <mergeCell ref="I6:J6"/>
    <mergeCell ref="I5:J5"/>
    <mergeCell ref="K5:K6"/>
    <mergeCell ref="A5:A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50">
      <selection activeCell="A62" sqref="A62"/>
    </sheetView>
  </sheetViews>
  <sheetFormatPr defaultColWidth="9.140625" defaultRowHeight="9" customHeight="1"/>
  <cols>
    <col min="1" max="1" width="23.57421875" style="51" customWidth="1"/>
    <col min="2" max="2" width="10.8515625" style="51" customWidth="1"/>
    <col min="3" max="3" width="11.7109375" style="51" customWidth="1"/>
    <col min="4" max="4" width="0.42578125" style="51" customWidth="1"/>
    <col min="5" max="5" width="10.8515625" style="51" customWidth="1"/>
    <col min="6" max="6" width="11.7109375" style="51" customWidth="1"/>
    <col min="7" max="7" width="0.5625" style="51" customWidth="1"/>
    <col min="8" max="8" width="10.8515625" style="51" customWidth="1"/>
    <col min="9" max="9" width="11.7109375" style="51" customWidth="1"/>
    <col min="10" max="16384" width="9.140625" style="51" customWidth="1"/>
  </cols>
  <sheetData>
    <row r="1" spans="1:9" ht="12" customHeight="1">
      <c r="A1" s="278" t="s">
        <v>33</v>
      </c>
      <c r="B1" s="278"/>
      <c r="C1" s="278"/>
      <c r="D1" s="278"/>
      <c r="E1" s="278"/>
      <c r="F1" s="278"/>
      <c r="G1" s="278"/>
      <c r="H1" s="278"/>
      <c r="I1" s="278"/>
    </row>
    <row r="2" ht="18" customHeight="1"/>
    <row r="3" spans="1:9" s="1" customFormat="1" ht="12" customHeight="1">
      <c r="A3" s="288" t="s">
        <v>89</v>
      </c>
      <c r="B3" s="288"/>
      <c r="C3" s="288"/>
      <c r="D3" s="288"/>
      <c r="E3" s="288"/>
      <c r="F3" s="288"/>
      <c r="G3" s="288"/>
      <c r="H3" s="288"/>
      <c r="I3" s="288"/>
    </row>
    <row r="4" spans="1:9" s="1" customFormat="1" ht="12.75" customHeight="1">
      <c r="A4" s="288"/>
      <c r="B4" s="288"/>
      <c r="C4" s="288"/>
      <c r="D4" s="288"/>
      <c r="E4" s="288"/>
      <c r="F4" s="288"/>
      <c r="G4" s="288"/>
      <c r="H4" s="288"/>
      <c r="I4" s="288"/>
    </row>
    <row r="5" ht="7.5" customHeight="1">
      <c r="A5" s="52"/>
    </row>
    <row r="6" spans="1:9" s="17" customFormat="1" ht="9" customHeight="1">
      <c r="A6" s="289" t="s">
        <v>148</v>
      </c>
      <c r="B6" s="292" t="s">
        <v>34</v>
      </c>
      <c r="C6" s="259"/>
      <c r="D6" s="248"/>
      <c r="E6" s="292" t="s">
        <v>35</v>
      </c>
      <c r="F6" s="259"/>
      <c r="G6" s="248"/>
      <c r="H6" s="292" t="s">
        <v>147</v>
      </c>
      <c r="I6" s="259"/>
    </row>
    <row r="7" spans="1:9" s="17" customFormat="1" ht="9" customHeight="1">
      <c r="A7" s="290"/>
      <c r="B7" s="260"/>
      <c r="C7" s="260"/>
      <c r="D7" s="249"/>
      <c r="E7" s="260"/>
      <c r="F7" s="260"/>
      <c r="G7" s="249"/>
      <c r="H7" s="260"/>
      <c r="I7" s="260"/>
    </row>
    <row r="8" spans="1:9" s="17" customFormat="1" ht="5.25" customHeight="1">
      <c r="A8" s="290"/>
      <c r="B8" s="260"/>
      <c r="C8" s="260"/>
      <c r="D8" s="249"/>
      <c r="E8" s="260"/>
      <c r="F8" s="260"/>
      <c r="G8" s="249"/>
      <c r="H8" s="260"/>
      <c r="I8" s="260"/>
    </row>
    <row r="9" spans="1:9" s="17" customFormat="1" ht="0.75" customHeight="1" hidden="1">
      <c r="A9" s="290"/>
      <c r="B9" s="260"/>
      <c r="C9" s="260"/>
      <c r="D9" s="249"/>
      <c r="E9" s="260"/>
      <c r="F9" s="260"/>
      <c r="G9" s="249"/>
      <c r="H9" s="260"/>
      <c r="I9" s="260"/>
    </row>
    <row r="10" spans="1:9" s="17" customFormat="1" ht="9" customHeight="1">
      <c r="A10" s="290"/>
      <c r="B10" s="291"/>
      <c r="C10" s="291"/>
      <c r="D10" s="249"/>
      <c r="E10" s="291"/>
      <c r="F10" s="291"/>
      <c r="G10" s="249"/>
      <c r="H10" s="291"/>
      <c r="I10" s="291"/>
    </row>
    <row r="11" spans="1:9" s="55" customFormat="1" ht="9" customHeight="1">
      <c r="A11" s="290"/>
      <c r="B11" s="275" t="s">
        <v>36</v>
      </c>
      <c r="C11" s="275" t="s">
        <v>79</v>
      </c>
      <c r="D11" s="251"/>
      <c r="E11" s="275" t="s">
        <v>36</v>
      </c>
      <c r="F11" s="275" t="s">
        <v>79</v>
      </c>
      <c r="G11" s="251"/>
      <c r="H11" s="275" t="s">
        <v>36</v>
      </c>
      <c r="I11" s="275" t="s">
        <v>79</v>
      </c>
    </row>
    <row r="12" spans="1:9" s="17" customFormat="1" ht="9" customHeight="1">
      <c r="A12" s="291"/>
      <c r="B12" s="284"/>
      <c r="C12" s="284"/>
      <c r="D12" s="250"/>
      <c r="E12" s="284"/>
      <c r="F12" s="284"/>
      <c r="G12" s="250"/>
      <c r="H12" s="284"/>
      <c r="I12" s="284"/>
    </row>
    <row r="13" spans="1:9" ht="9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9" customHeight="1">
      <c r="A14" s="20">
        <v>1990</v>
      </c>
      <c r="B14" s="17">
        <v>981</v>
      </c>
      <c r="C14" s="57">
        <v>1082700</v>
      </c>
      <c r="D14" s="57"/>
      <c r="E14" s="57">
        <v>1070</v>
      </c>
      <c r="F14" s="57">
        <v>840317</v>
      </c>
      <c r="G14" s="57"/>
      <c r="H14" s="57">
        <v>1620</v>
      </c>
      <c r="I14" s="57">
        <v>1209000</v>
      </c>
    </row>
    <row r="15" spans="1:9" ht="9" customHeight="1">
      <c r="A15" s="20">
        <v>1991</v>
      </c>
      <c r="B15" s="57">
        <v>1007</v>
      </c>
      <c r="C15" s="57">
        <v>1159947</v>
      </c>
      <c r="D15" s="57"/>
      <c r="E15" s="57">
        <v>1142</v>
      </c>
      <c r="F15" s="57">
        <v>880346</v>
      </c>
      <c r="G15" s="57"/>
      <c r="H15" s="57">
        <v>1573</v>
      </c>
      <c r="I15" s="57">
        <v>1216215</v>
      </c>
    </row>
    <row r="16" spans="1:9" ht="9" customHeight="1">
      <c r="A16" s="20">
        <v>1992</v>
      </c>
      <c r="B16" s="57">
        <v>981</v>
      </c>
      <c r="C16" s="57">
        <v>1010884</v>
      </c>
      <c r="D16" s="57"/>
      <c r="E16" s="57">
        <v>1013</v>
      </c>
      <c r="F16" s="57">
        <v>728100</v>
      </c>
      <c r="G16" s="57"/>
      <c r="H16" s="58">
        <v>1683</v>
      </c>
      <c r="I16" s="58">
        <v>1254451</v>
      </c>
    </row>
    <row r="17" spans="1:9" ht="9" customHeight="1">
      <c r="A17" s="20">
        <v>1993</v>
      </c>
      <c r="B17" s="57">
        <v>1202</v>
      </c>
      <c r="C17" s="57">
        <v>1174224</v>
      </c>
      <c r="D17" s="57"/>
      <c r="E17" s="57">
        <v>947</v>
      </c>
      <c r="F17" s="57">
        <v>717374</v>
      </c>
      <c r="G17" s="57"/>
      <c r="H17" s="57">
        <v>1603</v>
      </c>
      <c r="I17" s="57">
        <v>1237621</v>
      </c>
    </row>
    <row r="18" spans="1:9" ht="9" customHeight="1">
      <c r="A18" s="20">
        <v>1994</v>
      </c>
      <c r="B18" s="57">
        <v>1190</v>
      </c>
      <c r="C18" s="57">
        <v>1153036</v>
      </c>
      <c r="D18" s="57"/>
      <c r="E18" s="17">
        <v>906</v>
      </c>
      <c r="F18" s="57">
        <v>700055</v>
      </c>
      <c r="G18" s="57"/>
      <c r="H18" s="57">
        <v>1623</v>
      </c>
      <c r="I18" s="57">
        <v>1226576</v>
      </c>
    </row>
    <row r="19" spans="1:9" ht="9" customHeight="1">
      <c r="A19" s="20">
        <v>1995</v>
      </c>
      <c r="B19" s="57">
        <v>1355</v>
      </c>
      <c r="C19" s="57">
        <v>1193367</v>
      </c>
      <c r="D19" s="57"/>
      <c r="E19" s="17">
        <v>874</v>
      </c>
      <c r="F19" s="57">
        <v>764925</v>
      </c>
      <c r="G19" s="57"/>
      <c r="H19" s="57">
        <v>1562</v>
      </c>
      <c r="I19" s="57">
        <v>1224275</v>
      </c>
    </row>
    <row r="20" spans="1:9" ht="9" customHeight="1">
      <c r="A20" s="20">
        <v>1996</v>
      </c>
      <c r="B20" s="57">
        <v>1430</v>
      </c>
      <c r="C20" s="57">
        <v>1233586</v>
      </c>
      <c r="D20" s="57"/>
      <c r="E20" s="17">
        <v>919</v>
      </c>
      <c r="F20" s="57">
        <v>791810</v>
      </c>
      <c r="G20" s="57"/>
      <c r="H20" s="57">
        <v>1642</v>
      </c>
      <c r="I20" s="57">
        <v>1225526</v>
      </c>
    </row>
    <row r="21" spans="1:9" ht="9" customHeight="1">
      <c r="A21" s="20">
        <v>1997</v>
      </c>
      <c r="B21" s="57">
        <v>1403</v>
      </c>
      <c r="C21" s="57">
        <v>1243386</v>
      </c>
      <c r="D21" s="57"/>
      <c r="E21" s="17">
        <v>907</v>
      </c>
      <c r="F21" s="57">
        <v>774820</v>
      </c>
      <c r="G21" s="57"/>
      <c r="H21" s="57">
        <v>1553</v>
      </c>
      <c r="I21" s="57">
        <v>1189031</v>
      </c>
    </row>
    <row r="22" spans="1:9" ht="9" customHeight="1">
      <c r="A22" s="20">
        <v>1998</v>
      </c>
      <c r="B22" s="57">
        <v>1360</v>
      </c>
      <c r="C22" s="57">
        <v>1156964</v>
      </c>
      <c r="D22" s="57"/>
      <c r="E22" s="59">
        <v>1151</v>
      </c>
      <c r="F22" s="57">
        <v>936393</v>
      </c>
      <c r="G22" s="57"/>
      <c r="H22" s="57">
        <v>1697</v>
      </c>
      <c r="I22" s="57">
        <v>1236659</v>
      </c>
    </row>
    <row r="23" spans="1:9" ht="9" customHeight="1">
      <c r="A23" s="20">
        <v>1999</v>
      </c>
      <c r="B23" s="57">
        <v>1407</v>
      </c>
      <c r="C23" s="57">
        <v>1173751</v>
      </c>
      <c r="D23" s="57"/>
      <c r="E23" s="59">
        <v>1125</v>
      </c>
      <c r="F23" s="57">
        <v>859496</v>
      </c>
      <c r="G23" s="57"/>
      <c r="H23" s="57">
        <v>1616</v>
      </c>
      <c r="I23" s="57">
        <v>1230198</v>
      </c>
    </row>
    <row r="24" spans="1:9" ht="9" customHeight="1">
      <c r="A24" s="20">
        <v>2000</v>
      </c>
      <c r="B24" s="57">
        <v>1373</v>
      </c>
      <c r="C24" s="57">
        <v>1049989</v>
      </c>
      <c r="D24" s="57"/>
      <c r="E24" s="59">
        <v>1121</v>
      </c>
      <c r="F24" s="57">
        <v>864562</v>
      </c>
      <c r="G24" s="57"/>
      <c r="H24" s="57">
        <v>1787</v>
      </c>
      <c r="I24" s="57">
        <v>1230919</v>
      </c>
    </row>
    <row r="25" spans="1:9" ht="9" customHeight="1">
      <c r="A25" s="20"/>
      <c r="B25" s="57"/>
      <c r="C25" s="57"/>
      <c r="D25" s="57"/>
      <c r="E25" s="17"/>
      <c r="F25" s="57"/>
      <c r="G25" s="57"/>
      <c r="H25" s="57"/>
      <c r="I25" s="57"/>
    </row>
    <row r="26" spans="1:9" ht="9" customHeight="1">
      <c r="A26" s="287" t="s">
        <v>86</v>
      </c>
      <c r="B26" s="287"/>
      <c r="C26" s="287"/>
      <c r="D26" s="287"/>
      <c r="E26" s="287"/>
      <c r="F26" s="287"/>
      <c r="G26" s="287"/>
      <c r="H26" s="287"/>
      <c r="I26" s="287"/>
    </row>
    <row r="27" spans="1:9" ht="9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9" customHeight="1">
      <c r="A28" s="17" t="s">
        <v>37</v>
      </c>
      <c r="B28" s="153">
        <v>84</v>
      </c>
      <c r="C28" s="153">
        <v>115372</v>
      </c>
      <c r="D28" s="153"/>
      <c r="E28" s="61">
        <v>222</v>
      </c>
      <c r="F28" s="62">
        <v>125894</v>
      </c>
      <c r="G28" s="62"/>
      <c r="H28" s="61">
        <v>290</v>
      </c>
      <c r="I28" s="62">
        <v>187092</v>
      </c>
    </row>
    <row r="29" spans="1:9" ht="9" customHeight="1">
      <c r="A29" s="17" t="s">
        <v>3</v>
      </c>
      <c r="B29" s="153">
        <v>3</v>
      </c>
      <c r="C29" s="153">
        <v>15356</v>
      </c>
      <c r="D29" s="153"/>
      <c r="E29" s="61">
        <v>18</v>
      </c>
      <c r="F29" s="62">
        <v>35370</v>
      </c>
      <c r="G29" s="62"/>
      <c r="H29" s="61" t="s">
        <v>32</v>
      </c>
      <c r="I29" s="61" t="s">
        <v>32</v>
      </c>
    </row>
    <row r="30" spans="1:9" ht="9" customHeight="1">
      <c r="A30" s="17" t="s">
        <v>4</v>
      </c>
      <c r="B30" s="153">
        <v>169</v>
      </c>
      <c r="C30" s="153">
        <v>72011</v>
      </c>
      <c r="D30" s="153"/>
      <c r="E30" s="61">
        <v>173</v>
      </c>
      <c r="F30" s="62">
        <v>57554</v>
      </c>
      <c r="G30" s="62"/>
      <c r="H30" s="61">
        <v>220</v>
      </c>
      <c r="I30" s="62">
        <v>134102</v>
      </c>
    </row>
    <row r="31" spans="1:9" ht="9" customHeight="1">
      <c r="A31" s="17" t="s">
        <v>5</v>
      </c>
      <c r="B31" s="153">
        <v>57</v>
      </c>
      <c r="C31" s="153">
        <v>23264</v>
      </c>
      <c r="D31" s="153"/>
      <c r="E31" s="63">
        <v>3</v>
      </c>
      <c r="F31" s="58">
        <v>66985</v>
      </c>
      <c r="G31" s="58"/>
      <c r="H31" s="63">
        <v>2</v>
      </c>
      <c r="I31" s="58">
        <v>261</v>
      </c>
    </row>
    <row r="32" spans="1:9" ht="9" customHeight="1">
      <c r="A32" s="30" t="s">
        <v>6</v>
      </c>
      <c r="B32" s="151">
        <v>51</v>
      </c>
      <c r="C32" s="151">
        <v>16393</v>
      </c>
      <c r="D32" s="151"/>
      <c r="E32" s="64">
        <v>2</v>
      </c>
      <c r="F32" s="65">
        <v>66741</v>
      </c>
      <c r="G32" s="65"/>
      <c r="H32" s="66" t="s">
        <v>32</v>
      </c>
      <c r="I32" s="66" t="s">
        <v>32</v>
      </c>
    </row>
    <row r="33" spans="1:9" ht="9" customHeight="1">
      <c r="A33" s="67" t="s">
        <v>7</v>
      </c>
      <c r="B33" s="151">
        <v>6</v>
      </c>
      <c r="C33" s="151">
        <v>6871</v>
      </c>
      <c r="D33" s="151"/>
      <c r="E33" s="61">
        <v>1</v>
      </c>
      <c r="F33" s="61">
        <v>244</v>
      </c>
      <c r="G33" s="61"/>
      <c r="H33" s="66">
        <v>2</v>
      </c>
      <c r="I33" s="66">
        <v>261</v>
      </c>
    </row>
    <row r="34" spans="1:9" ht="9" customHeight="1">
      <c r="A34" s="17" t="s">
        <v>8</v>
      </c>
      <c r="B34" s="153">
        <v>180</v>
      </c>
      <c r="C34" s="153">
        <v>88136</v>
      </c>
      <c r="D34" s="153"/>
      <c r="E34" s="61">
        <v>131</v>
      </c>
      <c r="F34" s="62">
        <v>49536</v>
      </c>
      <c r="G34" s="62"/>
      <c r="H34" s="61">
        <v>246</v>
      </c>
      <c r="I34" s="62">
        <v>118997</v>
      </c>
    </row>
    <row r="35" spans="1:9" ht="9" customHeight="1">
      <c r="A35" s="17" t="s">
        <v>38</v>
      </c>
      <c r="B35" s="153">
        <v>32</v>
      </c>
      <c r="C35" s="153">
        <v>14015</v>
      </c>
      <c r="D35" s="153"/>
      <c r="E35" s="61">
        <v>8</v>
      </c>
      <c r="F35" s="62">
        <v>3421</v>
      </c>
      <c r="G35" s="62"/>
      <c r="H35" s="61">
        <v>1</v>
      </c>
      <c r="I35" s="62">
        <v>1618</v>
      </c>
    </row>
    <row r="36" spans="1:9" ht="9" customHeight="1">
      <c r="A36" s="17" t="s">
        <v>10</v>
      </c>
      <c r="B36" s="153">
        <v>5</v>
      </c>
      <c r="C36" s="153">
        <v>6698</v>
      </c>
      <c r="D36" s="153"/>
      <c r="E36" s="61">
        <v>42</v>
      </c>
      <c r="F36" s="62">
        <v>32946</v>
      </c>
      <c r="G36" s="62"/>
      <c r="H36" s="61">
        <v>58</v>
      </c>
      <c r="I36" s="62">
        <v>37057</v>
      </c>
    </row>
    <row r="37" spans="1:9" ht="9" customHeight="1">
      <c r="A37" s="17" t="s">
        <v>11</v>
      </c>
      <c r="B37" s="153">
        <v>196</v>
      </c>
      <c r="C37" s="153">
        <v>143483</v>
      </c>
      <c r="D37" s="153"/>
      <c r="E37" s="61">
        <v>106</v>
      </c>
      <c r="F37" s="62">
        <v>52734</v>
      </c>
      <c r="G37" s="62"/>
      <c r="H37" s="61">
        <v>490</v>
      </c>
      <c r="I37" s="62">
        <v>247790</v>
      </c>
    </row>
    <row r="38" spans="1:9" ht="9" customHeight="1">
      <c r="A38" s="17" t="s">
        <v>12</v>
      </c>
      <c r="B38" s="153">
        <v>255</v>
      </c>
      <c r="C38" s="153">
        <v>173237</v>
      </c>
      <c r="D38" s="153"/>
      <c r="E38" s="61">
        <v>67</v>
      </c>
      <c r="F38" s="62">
        <v>63546</v>
      </c>
      <c r="G38" s="62"/>
      <c r="H38" s="61">
        <v>169</v>
      </c>
      <c r="I38" s="62">
        <v>146877</v>
      </c>
    </row>
    <row r="39" spans="1:9" ht="9" customHeight="1">
      <c r="A39" s="17" t="s">
        <v>13</v>
      </c>
      <c r="B39" s="153">
        <v>72</v>
      </c>
      <c r="C39" s="153">
        <v>35538</v>
      </c>
      <c r="D39" s="153"/>
      <c r="E39" s="61">
        <v>23</v>
      </c>
      <c r="F39" s="62">
        <v>12931</v>
      </c>
      <c r="G39" s="62"/>
      <c r="H39" s="61">
        <v>47</v>
      </c>
      <c r="I39" s="62">
        <v>40589</v>
      </c>
    </row>
    <row r="40" spans="1:9" ht="9" customHeight="1">
      <c r="A40" s="17" t="s">
        <v>14</v>
      </c>
      <c r="B40" s="153">
        <v>53</v>
      </c>
      <c r="C40" s="153">
        <v>41431</v>
      </c>
      <c r="D40" s="153"/>
      <c r="E40" s="61">
        <v>25</v>
      </c>
      <c r="F40" s="62">
        <v>17347</v>
      </c>
      <c r="G40" s="62"/>
      <c r="H40" s="61">
        <v>94</v>
      </c>
      <c r="I40" s="62">
        <v>83400</v>
      </c>
    </row>
    <row r="41" spans="1:9" ht="9" customHeight="1">
      <c r="A41" s="17" t="s">
        <v>15</v>
      </c>
      <c r="B41" s="153">
        <v>70</v>
      </c>
      <c r="C41" s="153">
        <v>87139</v>
      </c>
      <c r="D41" s="153"/>
      <c r="E41" s="61">
        <v>32</v>
      </c>
      <c r="F41" s="62">
        <v>40640</v>
      </c>
      <c r="G41" s="62"/>
      <c r="H41" s="61">
        <v>45</v>
      </c>
      <c r="I41" s="62">
        <v>33685</v>
      </c>
    </row>
    <row r="42" spans="1:9" ht="9" customHeight="1">
      <c r="A42" s="17" t="s">
        <v>16</v>
      </c>
      <c r="B42" s="153">
        <v>9</v>
      </c>
      <c r="C42" s="153">
        <v>22149</v>
      </c>
      <c r="D42" s="153"/>
      <c r="E42" s="61">
        <v>10</v>
      </c>
      <c r="F42" s="62">
        <v>1323</v>
      </c>
      <c r="G42" s="62"/>
      <c r="H42" s="61">
        <v>42</v>
      </c>
      <c r="I42" s="62">
        <v>42835</v>
      </c>
    </row>
    <row r="43" spans="1:9" ht="9" customHeight="1">
      <c r="A43" s="17" t="s">
        <v>17</v>
      </c>
      <c r="B43" s="156" t="s">
        <v>32</v>
      </c>
      <c r="C43" s="156" t="s">
        <v>32</v>
      </c>
      <c r="D43" s="156"/>
      <c r="E43" s="61">
        <v>13</v>
      </c>
      <c r="F43" s="62">
        <v>10532</v>
      </c>
      <c r="G43" s="62"/>
      <c r="H43" s="61">
        <v>24</v>
      </c>
      <c r="I43" s="62">
        <v>31952</v>
      </c>
    </row>
    <row r="44" spans="1:9" ht="9" customHeight="1">
      <c r="A44" s="17" t="s">
        <v>18</v>
      </c>
      <c r="B44" s="153">
        <v>10</v>
      </c>
      <c r="C44" s="153">
        <v>6136</v>
      </c>
      <c r="D44" s="153"/>
      <c r="E44" s="61">
        <v>21</v>
      </c>
      <c r="F44" s="62">
        <v>19634</v>
      </c>
      <c r="G44" s="62"/>
      <c r="H44" s="61">
        <v>22</v>
      </c>
      <c r="I44" s="62">
        <v>32875</v>
      </c>
    </row>
    <row r="45" spans="1:9" ht="9" customHeight="1">
      <c r="A45" s="17" t="s">
        <v>19</v>
      </c>
      <c r="B45" s="153">
        <v>17</v>
      </c>
      <c r="C45" s="153">
        <v>11284</v>
      </c>
      <c r="D45" s="153"/>
      <c r="E45" s="61">
        <v>64</v>
      </c>
      <c r="F45" s="62">
        <v>78779</v>
      </c>
      <c r="G45" s="62"/>
      <c r="H45" s="61">
        <v>36</v>
      </c>
      <c r="I45" s="62">
        <v>54810</v>
      </c>
    </row>
    <row r="46" spans="1:9" ht="9" customHeight="1">
      <c r="A46" s="17" t="s">
        <v>20</v>
      </c>
      <c r="B46" s="153">
        <v>1</v>
      </c>
      <c r="C46" s="153">
        <v>300</v>
      </c>
      <c r="D46" s="153"/>
      <c r="E46" s="61">
        <v>21</v>
      </c>
      <c r="F46" s="62">
        <v>39185</v>
      </c>
      <c r="G46" s="62"/>
      <c r="H46" s="61" t="s">
        <v>32</v>
      </c>
      <c r="I46" s="61" t="s">
        <v>32</v>
      </c>
    </row>
    <row r="47" spans="1:9" ht="9" customHeight="1">
      <c r="A47" s="17" t="s">
        <v>21</v>
      </c>
      <c r="B47" s="153">
        <v>1</v>
      </c>
      <c r="C47" s="153">
        <v>500</v>
      </c>
      <c r="D47" s="153"/>
      <c r="E47" s="61">
        <v>6</v>
      </c>
      <c r="F47" s="62">
        <v>4383</v>
      </c>
      <c r="G47" s="62"/>
      <c r="H47" s="61" t="s">
        <v>32</v>
      </c>
      <c r="I47" s="61" t="s">
        <v>32</v>
      </c>
    </row>
    <row r="48" spans="1:9" ht="9" customHeight="1">
      <c r="A48" s="17" t="s">
        <v>39</v>
      </c>
      <c r="B48" s="153">
        <v>37</v>
      </c>
      <c r="C48" s="153">
        <v>12447</v>
      </c>
      <c r="D48" s="153"/>
      <c r="E48" s="61">
        <v>19</v>
      </c>
      <c r="F48" s="62">
        <v>16054</v>
      </c>
      <c r="G48" s="62"/>
      <c r="H48" s="61">
        <v>12</v>
      </c>
      <c r="I48" s="62">
        <v>16880</v>
      </c>
    </row>
    <row r="49" spans="1:9" ht="9" customHeight="1">
      <c r="A49" s="22" t="s">
        <v>40</v>
      </c>
      <c r="B49" s="153">
        <v>148</v>
      </c>
      <c r="C49" s="153">
        <v>194108</v>
      </c>
      <c r="D49" s="153"/>
      <c r="E49" s="61">
        <v>93</v>
      </c>
      <c r="F49" s="62">
        <v>120397</v>
      </c>
      <c r="G49" s="62"/>
      <c r="H49" s="61">
        <v>23</v>
      </c>
      <c r="I49" s="62">
        <v>23382</v>
      </c>
    </row>
    <row r="50" spans="1:15" ht="9" customHeight="1">
      <c r="A50" s="28" t="s">
        <v>24</v>
      </c>
      <c r="B50" s="68">
        <f>SUM(B28:B31,B34:B49)</f>
        <v>1399</v>
      </c>
      <c r="C50" s="68">
        <f>SUM(C28:C31,C34:C49)</f>
        <v>1062604</v>
      </c>
      <c r="D50" s="68"/>
      <c r="E50" s="68">
        <v>1097</v>
      </c>
      <c r="F50" s="68">
        <v>849191</v>
      </c>
      <c r="G50" s="68"/>
      <c r="H50" s="68">
        <f>SUM(H28:H31,H34:H49)</f>
        <v>1821</v>
      </c>
      <c r="I50" s="68">
        <f>SUM(I28:I31,I34:I49)</f>
        <v>1234202</v>
      </c>
      <c r="J50" s="68"/>
      <c r="K50" s="68"/>
      <c r="L50" s="68"/>
      <c r="M50" s="68"/>
      <c r="N50" s="68"/>
      <c r="O50" s="68"/>
    </row>
    <row r="51" spans="1:15" ht="9" customHeight="1">
      <c r="A51" s="28" t="s">
        <v>29</v>
      </c>
      <c r="B51" s="68">
        <f aca="true" t="shared" si="0" ref="B51:I51">SUM(B28:B31,B34:B37)</f>
        <v>726</v>
      </c>
      <c r="C51" s="68">
        <f t="shared" si="0"/>
        <v>478335</v>
      </c>
      <c r="D51" s="68"/>
      <c r="E51" s="68">
        <f t="shared" si="0"/>
        <v>703</v>
      </c>
      <c r="F51" s="68">
        <f t="shared" si="0"/>
        <v>424440</v>
      </c>
      <c r="G51" s="68"/>
      <c r="H51" s="68">
        <f t="shared" si="0"/>
        <v>1307</v>
      </c>
      <c r="I51" s="68">
        <f t="shared" si="0"/>
        <v>726917</v>
      </c>
      <c r="J51" s="68"/>
      <c r="K51" s="68"/>
      <c r="L51" s="68"/>
      <c r="M51" s="68"/>
      <c r="N51" s="68"/>
      <c r="O51" s="68"/>
    </row>
    <row r="52" spans="1:15" ht="9" customHeight="1">
      <c r="A52" s="28" t="s">
        <v>30</v>
      </c>
      <c r="B52" s="68">
        <f aca="true" t="shared" si="1" ref="B52:I52">SUM(B38:B41)</f>
        <v>450</v>
      </c>
      <c r="C52" s="68">
        <f t="shared" si="1"/>
        <v>337345</v>
      </c>
      <c r="D52" s="68"/>
      <c r="E52" s="68">
        <f t="shared" si="1"/>
        <v>147</v>
      </c>
      <c r="F52" s="68">
        <f t="shared" si="1"/>
        <v>134464</v>
      </c>
      <c r="G52" s="68"/>
      <c r="H52" s="68">
        <f t="shared" si="1"/>
        <v>355</v>
      </c>
      <c r="I52" s="68">
        <f t="shared" si="1"/>
        <v>304551</v>
      </c>
      <c r="J52" s="68"/>
      <c r="K52" s="68"/>
      <c r="L52" s="68"/>
      <c r="M52" s="68"/>
      <c r="N52" s="68"/>
      <c r="O52" s="68"/>
    </row>
    <row r="53" spans="1:15" ht="9" customHeight="1">
      <c r="A53" s="28" t="s">
        <v>31</v>
      </c>
      <c r="B53" s="68">
        <f aca="true" t="shared" si="2" ref="B53:I53">SUM(B42:B49)</f>
        <v>223</v>
      </c>
      <c r="C53" s="68">
        <f t="shared" si="2"/>
        <v>246924</v>
      </c>
      <c r="D53" s="68"/>
      <c r="E53" s="68">
        <f t="shared" si="2"/>
        <v>247</v>
      </c>
      <c r="F53" s="68">
        <f t="shared" si="2"/>
        <v>290287</v>
      </c>
      <c r="G53" s="68"/>
      <c r="H53" s="68">
        <f t="shared" si="2"/>
        <v>159</v>
      </c>
      <c r="I53" s="68">
        <f t="shared" si="2"/>
        <v>202734</v>
      </c>
      <c r="J53" s="68"/>
      <c r="K53" s="68"/>
      <c r="L53" s="68"/>
      <c r="M53" s="68"/>
      <c r="N53" s="68"/>
      <c r="O53" s="68"/>
    </row>
    <row r="54" spans="1:9" ht="9" customHeight="1">
      <c r="A54" s="69"/>
      <c r="B54" s="70"/>
      <c r="C54" s="70"/>
      <c r="D54" s="70"/>
      <c r="E54" s="70"/>
      <c r="F54" s="70"/>
      <c r="G54" s="70"/>
      <c r="H54" s="70"/>
      <c r="I54" s="70"/>
    </row>
    <row r="56" spans="1:10" s="269" customFormat="1" ht="9" customHeight="1">
      <c r="A56" s="267" t="s">
        <v>133</v>
      </c>
      <c r="B56" s="268"/>
      <c r="C56" s="268"/>
      <c r="D56" s="268"/>
      <c r="E56" s="268"/>
      <c r="F56" s="268"/>
      <c r="G56" s="268"/>
      <c r="H56" s="268"/>
      <c r="I56" s="268"/>
      <c r="J56" s="268"/>
    </row>
    <row r="57" spans="1:10" ht="9" customHeight="1">
      <c r="A57" s="20" t="s">
        <v>41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9" customHeight="1">
      <c r="A58" s="3"/>
      <c r="B58" s="1"/>
      <c r="C58" s="1"/>
      <c r="D58" s="1"/>
      <c r="E58" s="1"/>
      <c r="F58" s="1"/>
      <c r="G58" s="1"/>
      <c r="H58" s="1"/>
      <c r="I58" s="1"/>
      <c r="J58" s="1"/>
    </row>
    <row r="59" spans="1:10" ht="9" customHeight="1">
      <c r="A59" s="4"/>
      <c r="B59" s="1"/>
      <c r="C59" s="1"/>
      <c r="D59" s="1"/>
      <c r="E59" s="1"/>
      <c r="F59" s="1"/>
      <c r="G59" s="1"/>
      <c r="H59" s="1"/>
      <c r="I59" s="1"/>
      <c r="J59" s="1"/>
    </row>
    <row r="60" spans="1:9" ht="9" customHeight="1">
      <c r="A60" s="71"/>
      <c r="B60" s="72"/>
      <c r="C60" s="72"/>
      <c r="D60" s="72"/>
      <c r="E60" s="72"/>
      <c r="F60" s="72"/>
      <c r="G60" s="72"/>
      <c r="H60" s="72"/>
      <c r="I60" s="72"/>
    </row>
    <row r="61" spans="1:9" ht="9" customHeight="1">
      <c r="A61" s="55"/>
      <c r="B61" s="55"/>
      <c r="C61" s="55"/>
      <c r="D61" s="55"/>
      <c r="E61" s="73"/>
      <c r="F61" s="74"/>
      <c r="G61" s="74"/>
      <c r="H61" s="74"/>
      <c r="I61" s="74"/>
    </row>
    <row r="62" spans="1:9" ht="9" customHeight="1">
      <c r="A62" s="17"/>
      <c r="B62" s="74"/>
      <c r="C62" s="74"/>
      <c r="D62" s="74"/>
      <c r="E62" s="53"/>
      <c r="F62" s="53"/>
      <c r="G62" s="53"/>
      <c r="H62" s="53"/>
      <c r="I62" s="53"/>
    </row>
    <row r="73" ht="9" customHeight="1">
      <c r="A73" s="72"/>
    </row>
    <row r="74" ht="9" customHeight="1">
      <c r="A74" s="72"/>
    </row>
  </sheetData>
  <mergeCells count="13">
    <mergeCell ref="A1:I1"/>
    <mergeCell ref="A3:I4"/>
    <mergeCell ref="A6:A12"/>
    <mergeCell ref="B6:C10"/>
    <mergeCell ref="E6:F10"/>
    <mergeCell ref="H6:I10"/>
    <mergeCell ref="H11:H12"/>
    <mergeCell ref="I11:I12"/>
    <mergeCell ref="B11:B12"/>
    <mergeCell ref="C11:C12"/>
    <mergeCell ref="E11:E12"/>
    <mergeCell ref="F11:F12"/>
    <mergeCell ref="A26:I2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2">
      <selection activeCell="H35" sqref="H35"/>
    </sheetView>
  </sheetViews>
  <sheetFormatPr defaultColWidth="9.140625" defaultRowHeight="9" customHeight="1"/>
  <cols>
    <col min="1" max="1" width="33.00390625" style="17" customWidth="1"/>
    <col min="2" max="2" width="13.7109375" style="17" customWidth="1"/>
    <col min="3" max="3" width="0.85546875" style="17" customWidth="1"/>
    <col min="4" max="4" width="16.7109375" style="17" customWidth="1"/>
    <col min="5" max="5" width="0.85546875" style="17" customWidth="1"/>
    <col min="6" max="7" width="13.7109375" style="17" customWidth="1"/>
    <col min="8" max="8" width="13.00390625" style="17" customWidth="1"/>
    <col min="9" max="16384" width="9.140625" style="17" customWidth="1"/>
  </cols>
  <sheetData>
    <row r="1" spans="1:7" ht="12.75" customHeight="1">
      <c r="A1" s="278" t="s">
        <v>42</v>
      </c>
      <c r="B1" s="278"/>
      <c r="C1" s="278"/>
      <c r="D1" s="278"/>
      <c r="E1" s="278"/>
      <c r="F1" s="278"/>
      <c r="G1" s="278"/>
    </row>
    <row r="2" ht="18" customHeight="1"/>
    <row r="3" s="1" customFormat="1" ht="12" customHeight="1">
      <c r="A3" s="4" t="s">
        <v>91</v>
      </c>
    </row>
    <row r="4" spans="1:7" ht="7.5" customHeight="1">
      <c r="A4" s="75"/>
      <c r="B4" s="75"/>
      <c r="C4" s="75"/>
      <c r="D4" s="75"/>
      <c r="E4" s="75"/>
      <c r="F4" s="75"/>
      <c r="G4" s="75"/>
    </row>
    <row r="5" spans="1:7" ht="18" customHeight="1">
      <c r="A5" s="289" t="s">
        <v>149</v>
      </c>
      <c r="B5" s="261" t="s">
        <v>43</v>
      </c>
      <c r="C5" s="261"/>
      <c r="D5" s="261"/>
      <c r="E5" s="216"/>
      <c r="F5" s="277" t="s">
        <v>44</v>
      </c>
      <c r="G5" s="277"/>
    </row>
    <row r="6" spans="1:7" ht="18" customHeight="1">
      <c r="A6" s="265"/>
      <c r="B6" s="263" t="s">
        <v>150</v>
      </c>
      <c r="C6" s="230"/>
      <c r="D6" s="179" t="s">
        <v>45</v>
      </c>
      <c r="E6" s="110"/>
      <c r="F6" s="263" t="s">
        <v>150</v>
      </c>
      <c r="G6" s="275" t="s">
        <v>127</v>
      </c>
    </row>
    <row r="7" spans="1:7" ht="27" customHeight="1">
      <c r="A7" s="266"/>
      <c r="B7" s="264"/>
      <c r="C7" s="228"/>
      <c r="D7" s="182" t="s">
        <v>126</v>
      </c>
      <c r="E7" s="135"/>
      <c r="F7" s="264"/>
      <c r="G7" s="276"/>
    </row>
    <row r="9" spans="1:7" ht="9" customHeight="1">
      <c r="A9" s="20">
        <v>1990</v>
      </c>
      <c r="B9" s="57">
        <v>1446935</v>
      </c>
      <c r="C9" s="57"/>
      <c r="D9" s="76">
        <v>6</v>
      </c>
      <c r="E9" s="76"/>
      <c r="F9" s="57">
        <v>2222</v>
      </c>
      <c r="G9" s="57">
        <v>651.1858685868586</v>
      </c>
    </row>
    <row r="10" spans="1:7" ht="9" customHeight="1">
      <c r="A10" s="20">
        <v>1991</v>
      </c>
      <c r="B10" s="57">
        <v>1315946</v>
      </c>
      <c r="C10" s="57"/>
      <c r="D10" s="76">
        <v>5.022144137482334</v>
      </c>
      <c r="E10" s="76"/>
      <c r="F10" s="57">
        <v>2248</v>
      </c>
      <c r="G10" s="57">
        <v>585.3852313167259</v>
      </c>
    </row>
    <row r="11" spans="1:7" ht="9" customHeight="1">
      <c r="A11" s="20">
        <v>1992</v>
      </c>
      <c r="B11" s="57">
        <v>1135228</v>
      </c>
      <c r="C11" s="57"/>
      <c r="D11" s="76">
        <v>4.339027299842744</v>
      </c>
      <c r="E11" s="76"/>
      <c r="F11" s="57">
        <v>1815</v>
      </c>
      <c r="G11" s="57">
        <v>625.4699724517907</v>
      </c>
    </row>
    <row r="12" spans="1:7" ht="9" customHeight="1">
      <c r="A12" s="20">
        <v>1993</v>
      </c>
      <c r="B12" s="57">
        <v>1023157</v>
      </c>
      <c r="C12" s="57"/>
      <c r="D12" s="76">
        <v>3.91216888218344</v>
      </c>
      <c r="E12" s="76"/>
      <c r="F12" s="57">
        <v>3353</v>
      </c>
      <c r="G12" s="57">
        <v>305.14673426781985</v>
      </c>
    </row>
    <row r="13" spans="1:7" ht="9" customHeight="1">
      <c r="A13" s="20">
        <v>1994</v>
      </c>
      <c r="B13" s="57">
        <v>966586</v>
      </c>
      <c r="C13" s="57"/>
      <c r="D13" s="76">
        <v>3.5</v>
      </c>
      <c r="E13" s="76"/>
      <c r="F13" s="57">
        <v>2897</v>
      </c>
      <c r="G13" s="57">
        <v>333</v>
      </c>
    </row>
    <row r="14" spans="1:7" ht="9" customHeight="1">
      <c r="A14" s="20">
        <v>1995</v>
      </c>
      <c r="B14" s="57">
        <v>901006</v>
      </c>
      <c r="C14" s="57"/>
      <c r="D14" s="76">
        <v>3.3</v>
      </c>
      <c r="E14" s="76"/>
      <c r="F14" s="57">
        <v>2843</v>
      </c>
      <c r="G14" s="78">
        <f>+B14/F14</f>
        <v>316.92085824832924</v>
      </c>
    </row>
    <row r="15" spans="1:7" ht="9" customHeight="1">
      <c r="A15" s="20">
        <v>1996</v>
      </c>
      <c r="B15" s="57">
        <v>874627</v>
      </c>
      <c r="C15" s="57"/>
      <c r="D15" s="76">
        <v>3.7</v>
      </c>
      <c r="E15" s="76"/>
      <c r="F15" s="57">
        <v>2933</v>
      </c>
      <c r="G15" s="78">
        <f>+B15/F15</f>
        <v>298.2021820661439</v>
      </c>
    </row>
    <row r="16" spans="1:7" ht="9" customHeight="1">
      <c r="A16" s="20">
        <v>1997</v>
      </c>
      <c r="B16" s="57">
        <v>809983</v>
      </c>
      <c r="C16" s="57"/>
      <c r="D16" s="76">
        <f>+B16/'[1]superf.excel'!$F$26*100</f>
        <v>3.70288167042418</v>
      </c>
      <c r="E16" s="76"/>
      <c r="F16" s="57">
        <v>2707</v>
      </c>
      <c r="G16" s="78">
        <f>+B16/F16</f>
        <v>299.2179534540081</v>
      </c>
    </row>
    <row r="17" spans="1:7" ht="9" customHeight="1">
      <c r="A17" s="20">
        <v>1998</v>
      </c>
      <c r="B17" s="57">
        <v>796019</v>
      </c>
      <c r="C17" s="57"/>
      <c r="D17" s="76">
        <v>3.6</v>
      </c>
      <c r="E17" s="76"/>
      <c r="F17" s="57">
        <v>3281</v>
      </c>
      <c r="G17" s="78">
        <v>243</v>
      </c>
    </row>
    <row r="18" spans="1:7" ht="9" customHeight="1">
      <c r="A18" s="20">
        <v>1999</v>
      </c>
      <c r="B18" s="154">
        <v>821455</v>
      </c>
      <c r="C18" s="154"/>
      <c r="D18" s="155">
        <v>3.7</v>
      </c>
      <c r="E18" s="155"/>
      <c r="F18" s="154">
        <v>3143</v>
      </c>
      <c r="G18" s="21">
        <v>261</v>
      </c>
    </row>
    <row r="19" spans="1:7" ht="9" customHeight="1">
      <c r="A19" s="20">
        <v>2000</v>
      </c>
      <c r="B19" s="57">
        <v>801835</v>
      </c>
      <c r="C19" s="57"/>
      <c r="D19" s="76">
        <v>4.1</v>
      </c>
      <c r="E19" s="76"/>
      <c r="F19" s="57">
        <v>3253</v>
      </c>
      <c r="G19" s="78">
        <v>246</v>
      </c>
    </row>
    <row r="20" spans="1:7" ht="9" customHeight="1">
      <c r="A20" s="20"/>
      <c r="D20" s="76"/>
      <c r="E20" s="76"/>
      <c r="F20" s="57"/>
      <c r="G20" s="78"/>
    </row>
    <row r="21" spans="1:7" ht="9" customHeight="1">
      <c r="A21" s="262" t="s">
        <v>90</v>
      </c>
      <c r="B21" s="262"/>
      <c r="C21" s="262"/>
      <c r="D21" s="262"/>
      <c r="E21" s="262"/>
      <c r="F21" s="262"/>
      <c r="G21" s="262"/>
    </row>
    <row r="22" spans="4:5" ht="9" customHeight="1">
      <c r="D22" s="76"/>
      <c r="E22" s="76"/>
    </row>
    <row r="23" spans="1:7" ht="9" customHeight="1">
      <c r="A23" s="17" t="s">
        <v>2</v>
      </c>
      <c r="B23" s="172">
        <v>34006</v>
      </c>
      <c r="C23" s="172"/>
      <c r="D23" s="173">
        <v>2.2251362001117605</v>
      </c>
      <c r="E23" s="173"/>
      <c r="F23" s="172">
        <v>85</v>
      </c>
      <c r="G23" s="57">
        <f aca="true" t="shared" si="0" ref="G23:G45">B23/F23</f>
        <v>400.0705882352941</v>
      </c>
    </row>
    <row r="24" spans="1:7" ht="9" customHeight="1">
      <c r="A24" s="17" t="s">
        <v>3</v>
      </c>
      <c r="B24" s="172">
        <v>1429</v>
      </c>
      <c r="C24" s="172"/>
      <c r="D24" s="173">
        <v>0.748818344739407</v>
      </c>
      <c r="E24" s="173"/>
      <c r="F24" s="172">
        <v>149</v>
      </c>
      <c r="G24" s="57">
        <f t="shared" si="0"/>
        <v>9.590604026845638</v>
      </c>
    </row>
    <row r="25" spans="1:7" ht="9" customHeight="1">
      <c r="A25" s="17" t="s">
        <v>4</v>
      </c>
      <c r="B25" s="172">
        <v>92618</v>
      </c>
      <c r="C25" s="172"/>
      <c r="D25" s="173">
        <v>6.531575369321948</v>
      </c>
      <c r="E25" s="173"/>
      <c r="F25" s="172">
        <v>329</v>
      </c>
      <c r="G25" s="57">
        <f t="shared" si="0"/>
        <v>281.51367781155017</v>
      </c>
    </row>
    <row r="26" spans="1:7" ht="9" customHeight="1">
      <c r="A26" s="17" t="s">
        <v>46</v>
      </c>
      <c r="B26" s="172">
        <f>SUM(B27:B28)</f>
        <v>6377</v>
      </c>
      <c r="C26" s="172"/>
      <c r="D26" s="173">
        <v>0.5906532845768822</v>
      </c>
      <c r="E26" s="173"/>
      <c r="F26" s="172">
        <v>322</v>
      </c>
      <c r="G26" s="57">
        <f t="shared" si="0"/>
        <v>19.804347826086957</v>
      </c>
    </row>
    <row r="27" spans="1:7" ht="9" customHeight="1">
      <c r="A27" s="67" t="s">
        <v>6</v>
      </c>
      <c r="B27" s="175">
        <v>5765</v>
      </c>
      <c r="C27" s="175"/>
      <c r="D27" s="177">
        <v>0.9450912631927526</v>
      </c>
      <c r="E27" s="177"/>
      <c r="F27" s="174">
        <v>8</v>
      </c>
      <c r="G27" s="57">
        <f t="shared" si="0"/>
        <v>720.625</v>
      </c>
    </row>
    <row r="28" spans="1:7" ht="9" customHeight="1">
      <c r="A28" s="67" t="s">
        <v>7</v>
      </c>
      <c r="B28" s="175">
        <v>612</v>
      </c>
      <c r="C28" s="175"/>
      <c r="D28" s="177">
        <v>0.130307585519676</v>
      </c>
      <c r="E28" s="177"/>
      <c r="F28" s="175">
        <v>314</v>
      </c>
      <c r="G28" s="79">
        <f t="shared" si="0"/>
        <v>1.9490445859872612</v>
      </c>
    </row>
    <row r="29" spans="1:7" ht="9" customHeight="1">
      <c r="A29" s="17" t="s">
        <v>8</v>
      </c>
      <c r="B29" s="172">
        <v>60213</v>
      </c>
      <c r="C29" s="172"/>
      <c r="D29" s="173">
        <v>4.999925266425194</v>
      </c>
      <c r="E29" s="173"/>
      <c r="F29" s="172">
        <v>203</v>
      </c>
      <c r="G29" s="57">
        <f t="shared" si="0"/>
        <v>296.615763546798</v>
      </c>
    </row>
    <row r="30" spans="1:7" ht="9" customHeight="1">
      <c r="A30" s="17" t="s">
        <v>9</v>
      </c>
      <c r="B30" s="172">
        <v>12151</v>
      </c>
      <c r="C30" s="172"/>
      <c r="D30" s="173">
        <v>2.9069169360028515</v>
      </c>
      <c r="E30" s="173"/>
      <c r="F30" s="172">
        <v>69</v>
      </c>
      <c r="G30" s="57">
        <f t="shared" si="0"/>
        <v>176.1014492753623</v>
      </c>
    </row>
    <row r="31" spans="1:7" ht="9" customHeight="1">
      <c r="A31" s="17" t="s">
        <v>10</v>
      </c>
      <c r="B31" s="172">
        <v>27150</v>
      </c>
      <c r="C31" s="172"/>
      <c r="D31" s="173">
        <v>14.797495053875961</v>
      </c>
      <c r="E31" s="173"/>
      <c r="F31" s="172">
        <v>98</v>
      </c>
      <c r="G31" s="57">
        <f t="shared" si="0"/>
        <v>277.0408163265306</v>
      </c>
    </row>
    <row r="32" spans="1:7" ht="9" customHeight="1">
      <c r="A32" s="22" t="s">
        <v>11</v>
      </c>
      <c r="B32" s="172">
        <v>58588</v>
      </c>
      <c r="C32" s="172"/>
      <c r="D32" s="173">
        <v>3.993080877131045</v>
      </c>
      <c r="E32" s="173"/>
      <c r="F32" s="172">
        <v>148</v>
      </c>
      <c r="G32" s="57">
        <f t="shared" si="0"/>
        <v>395.86486486486484</v>
      </c>
    </row>
    <row r="33" spans="1:7" ht="9" customHeight="1">
      <c r="A33" s="17" t="s">
        <v>12</v>
      </c>
      <c r="B33" s="172">
        <v>120573</v>
      </c>
      <c r="C33" s="172"/>
      <c r="D33" s="173">
        <v>7.408656797305742</v>
      </c>
      <c r="E33" s="173"/>
      <c r="F33" s="172">
        <v>162</v>
      </c>
      <c r="G33" s="57">
        <f t="shared" si="0"/>
        <v>744.2777777777778</v>
      </c>
    </row>
    <row r="34" spans="1:7" ht="9" customHeight="1">
      <c r="A34" s="17" t="s">
        <v>13</v>
      </c>
      <c r="B34" s="172">
        <v>40974</v>
      </c>
      <c r="C34" s="172"/>
      <c r="D34" s="173">
        <v>6.377355671354663</v>
      </c>
      <c r="E34" s="173"/>
      <c r="F34" s="172">
        <v>60</v>
      </c>
      <c r="G34" s="57">
        <f t="shared" si="0"/>
        <v>682.9</v>
      </c>
    </row>
    <row r="35" spans="1:7" ht="9" customHeight="1">
      <c r="A35" s="17" t="s">
        <v>14</v>
      </c>
      <c r="B35" s="172">
        <v>37537</v>
      </c>
      <c r="C35" s="172"/>
      <c r="D35" s="173">
        <v>5.271828434195188</v>
      </c>
      <c r="E35" s="173"/>
      <c r="F35" s="172">
        <v>89</v>
      </c>
      <c r="G35" s="57">
        <f t="shared" si="0"/>
        <v>421.76404494382024</v>
      </c>
    </row>
    <row r="36" spans="1:7" ht="9" customHeight="1">
      <c r="A36" s="17" t="s">
        <v>15</v>
      </c>
      <c r="B36" s="172">
        <v>61661</v>
      </c>
      <c r="C36" s="172"/>
      <c r="D36" s="173">
        <v>5.761051958875389</v>
      </c>
      <c r="E36" s="173"/>
      <c r="F36" s="172">
        <v>80</v>
      </c>
      <c r="G36" s="57">
        <f t="shared" si="0"/>
        <v>770.7625</v>
      </c>
    </row>
    <row r="37" spans="1:7" ht="9" customHeight="1">
      <c r="A37" s="17" t="s">
        <v>16</v>
      </c>
      <c r="B37" s="172">
        <v>15019</v>
      </c>
      <c r="C37" s="172"/>
      <c r="D37" s="173">
        <v>2.2419262145197525</v>
      </c>
      <c r="E37" s="173"/>
      <c r="F37" s="172">
        <v>63</v>
      </c>
      <c r="G37" s="57">
        <f t="shared" si="0"/>
        <v>238.3968253968254</v>
      </c>
    </row>
    <row r="38" spans="1:7" ht="9" customHeight="1">
      <c r="A38" s="17" t="s">
        <v>17</v>
      </c>
      <c r="B38" s="172">
        <v>3891</v>
      </c>
      <c r="C38" s="172"/>
      <c r="D38" s="173">
        <v>1.3137414451493532</v>
      </c>
      <c r="E38" s="173"/>
      <c r="F38" s="172">
        <v>14</v>
      </c>
      <c r="G38" s="57">
        <f t="shared" si="0"/>
        <v>277.92857142857144</v>
      </c>
    </row>
    <row r="39" spans="1:7" ht="9" customHeight="1">
      <c r="A39" s="17" t="s">
        <v>18</v>
      </c>
      <c r="B39" s="172">
        <v>46188</v>
      </c>
      <c r="C39" s="172"/>
      <c r="D39" s="173">
        <v>5.257484471024531</v>
      </c>
      <c r="E39" s="173"/>
      <c r="F39" s="172">
        <v>94</v>
      </c>
      <c r="G39" s="57">
        <f t="shared" si="0"/>
        <v>491.36170212765956</v>
      </c>
    </row>
    <row r="40" spans="1:7" ht="9" customHeight="1">
      <c r="A40" s="17" t="s">
        <v>19</v>
      </c>
      <c r="B40" s="172">
        <v>31757</v>
      </c>
      <c r="C40" s="172"/>
      <c r="D40" s="173">
        <v>2.3024364921357408</v>
      </c>
      <c r="E40" s="173"/>
      <c r="F40" s="172">
        <v>116</v>
      </c>
      <c r="G40" s="57">
        <f t="shared" si="0"/>
        <v>273.76724137931035</v>
      </c>
    </row>
    <row r="41" spans="1:7" ht="9" customHeight="1">
      <c r="A41" s="17" t="s">
        <v>20</v>
      </c>
      <c r="B41" s="172">
        <v>8602</v>
      </c>
      <c r="C41" s="172"/>
      <c r="D41" s="173">
        <v>1.1962058497553214</v>
      </c>
      <c r="E41" s="173"/>
      <c r="F41" s="172">
        <v>54</v>
      </c>
      <c r="G41" s="57">
        <f t="shared" si="0"/>
        <v>159.2962962962963</v>
      </c>
    </row>
    <row r="42" spans="1:7" ht="9" customHeight="1">
      <c r="A42" s="17" t="s">
        <v>21</v>
      </c>
      <c r="B42" s="172">
        <v>30728</v>
      </c>
      <c r="C42" s="172"/>
      <c r="D42" s="173">
        <v>3.360278550557276</v>
      </c>
      <c r="E42" s="173"/>
      <c r="F42" s="172">
        <v>60</v>
      </c>
      <c r="G42" s="57">
        <f t="shared" si="0"/>
        <v>512.1333333333333</v>
      </c>
    </row>
    <row r="43" spans="1:7" ht="9" customHeight="1">
      <c r="A43" s="17" t="s">
        <v>22</v>
      </c>
      <c r="B43" s="172">
        <v>53621</v>
      </c>
      <c r="C43" s="172"/>
      <c r="D43" s="173">
        <v>3.5646572355475192</v>
      </c>
      <c r="E43" s="173"/>
      <c r="F43" s="172">
        <v>169</v>
      </c>
      <c r="G43" s="57">
        <f t="shared" si="0"/>
        <v>317.28402366863907</v>
      </c>
    </row>
    <row r="44" spans="1:7" ht="9" customHeight="1">
      <c r="A44" s="17" t="s">
        <v>23</v>
      </c>
      <c r="B44" s="172">
        <v>48765</v>
      </c>
      <c r="C44" s="172"/>
      <c r="D44" s="173">
        <v>2.865508828340949</v>
      </c>
      <c r="E44" s="173"/>
      <c r="F44" s="176">
        <v>953</v>
      </c>
      <c r="G44" s="57">
        <f t="shared" si="0"/>
        <v>51.16998950682056</v>
      </c>
    </row>
    <row r="45" spans="1:7" ht="9" customHeight="1">
      <c r="A45" s="28" t="s">
        <v>24</v>
      </c>
      <c r="B45" s="77">
        <f>SUM(B23:B26,B29:B44)</f>
        <v>791848</v>
      </c>
      <c r="C45" s="77"/>
      <c r="D45" s="180">
        <v>4.038903535274939</v>
      </c>
      <c r="E45" s="178"/>
      <c r="F45" s="77">
        <f>SUM(F23:F26,F29:F44)</f>
        <v>3317</v>
      </c>
      <c r="G45" s="77">
        <f t="shared" si="0"/>
        <v>238.72414832680133</v>
      </c>
    </row>
    <row r="46" spans="1:7" ht="9" customHeight="1">
      <c r="A46" s="28" t="s">
        <v>29</v>
      </c>
      <c r="B46" s="77">
        <f>SUM(B23:B26,B29:B32)</f>
        <v>292532</v>
      </c>
      <c r="C46" s="77"/>
      <c r="D46" s="180">
        <v>3.9057635019156844</v>
      </c>
      <c r="E46" s="180"/>
      <c r="F46" s="77">
        <f>SUM(F23:F26,F29:F32)</f>
        <v>1403</v>
      </c>
      <c r="G46" s="77">
        <f>SUM(G23:G26,G29:G32)</f>
        <v>1856.6021119133327</v>
      </c>
    </row>
    <row r="47" spans="1:7" ht="9" customHeight="1">
      <c r="A47" s="28" t="s">
        <v>30</v>
      </c>
      <c r="B47" s="77">
        <f>SUM(B33:B36)</f>
        <v>260745</v>
      </c>
      <c r="C47" s="77"/>
      <c r="D47" s="180">
        <v>6.434508281858337</v>
      </c>
      <c r="E47" s="180"/>
      <c r="F47" s="77">
        <f>SUM(F33:F36)</f>
        <v>391</v>
      </c>
      <c r="G47" s="77">
        <f>SUM(G33:G36)</f>
        <v>2619.704322721598</v>
      </c>
    </row>
    <row r="48" spans="1:7" ht="9" customHeight="1">
      <c r="A48" s="28" t="s">
        <v>31</v>
      </c>
      <c r="B48" s="77">
        <f>SUM(B37:B44)</f>
        <v>238571</v>
      </c>
      <c r="C48" s="77"/>
      <c r="D48" s="180">
        <v>2.9586619963896466</v>
      </c>
      <c r="E48" s="180"/>
      <c r="F48" s="77">
        <f>SUM(F37:F44)</f>
        <v>1523</v>
      </c>
      <c r="G48" s="77">
        <f>SUM(G37:G44)</f>
        <v>2321.337983137456</v>
      </c>
    </row>
    <row r="49" spans="1:7" s="84" customFormat="1" ht="9" customHeight="1">
      <c r="A49" s="28"/>
      <c r="B49" s="77"/>
      <c r="C49" s="77"/>
      <c r="D49" s="82"/>
      <c r="E49" s="82"/>
      <c r="F49" s="77"/>
      <c r="G49" s="83"/>
    </row>
    <row r="50" spans="1:8" ht="9" customHeight="1">
      <c r="A50" s="85"/>
      <c r="B50" s="85"/>
      <c r="C50" s="85"/>
      <c r="D50" s="85"/>
      <c r="E50" s="85"/>
      <c r="F50" s="85"/>
      <c r="G50" s="57"/>
      <c r="H50" s="55"/>
    </row>
    <row r="51" ht="9" customHeight="1">
      <c r="A51" s="67" t="s">
        <v>134</v>
      </c>
    </row>
    <row r="52" ht="9" customHeight="1">
      <c r="A52" s="17" t="s">
        <v>47</v>
      </c>
    </row>
    <row r="53" ht="9" customHeight="1">
      <c r="A53" s="55" t="s">
        <v>197</v>
      </c>
    </row>
    <row r="54" spans="1:7" ht="9" customHeight="1">
      <c r="A54" s="55" t="s">
        <v>161</v>
      </c>
      <c r="B54" s="55"/>
      <c r="C54" s="55"/>
      <c r="D54" s="55"/>
      <c r="E54" s="55"/>
      <c r="F54" s="55"/>
      <c r="G54" s="55"/>
    </row>
    <row r="55" spans="1:7" ht="9" customHeight="1">
      <c r="A55" s="55"/>
      <c r="B55" s="74"/>
      <c r="C55" s="74"/>
      <c r="D55" s="74"/>
      <c r="E55" s="74"/>
      <c r="F55" s="74"/>
      <c r="G55" s="74"/>
    </row>
    <row r="56" spans="2:7" ht="9" customHeight="1">
      <c r="B56" s="54"/>
      <c r="C56" s="54"/>
      <c r="D56" s="74"/>
      <c r="E56" s="74"/>
      <c r="F56" s="54"/>
      <c r="G56" s="54"/>
    </row>
    <row r="57" spans="4:8" ht="9" customHeight="1">
      <c r="D57" s="55"/>
      <c r="E57" s="55"/>
      <c r="F57" s="86"/>
      <c r="G57" s="86"/>
      <c r="H57" s="86"/>
    </row>
    <row r="58" spans="6:8" ht="9" customHeight="1">
      <c r="F58" s="86"/>
      <c r="G58" s="86"/>
      <c r="H58" s="86"/>
    </row>
  </sheetData>
  <mergeCells count="8">
    <mergeCell ref="A1:G1"/>
    <mergeCell ref="F5:G5"/>
    <mergeCell ref="B5:D5"/>
    <mergeCell ref="A21:G21"/>
    <mergeCell ref="G6:G7"/>
    <mergeCell ref="F6:F7"/>
    <mergeCell ref="B6:B7"/>
    <mergeCell ref="A5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25">
      <selection activeCell="D56" sqref="D56"/>
    </sheetView>
  </sheetViews>
  <sheetFormatPr defaultColWidth="9.140625" defaultRowHeight="12.75"/>
  <cols>
    <col min="1" max="1" width="20.421875" style="51" customWidth="1"/>
    <col min="2" max="4" width="9.7109375" style="51" customWidth="1"/>
    <col min="5" max="7" width="10.7109375" style="51" customWidth="1"/>
    <col min="8" max="16384" width="8.8515625" style="17" customWidth="1"/>
  </cols>
  <sheetData>
    <row r="1" spans="1:7" s="51" customFormat="1" ht="11.25" customHeight="1">
      <c r="A1" s="278" t="s">
        <v>48</v>
      </c>
      <c r="B1" s="278"/>
      <c r="C1" s="278"/>
      <c r="D1" s="278"/>
      <c r="E1" s="278"/>
      <c r="F1" s="278"/>
      <c r="G1" s="278"/>
    </row>
    <row r="2" s="51" customFormat="1" ht="18" customHeight="1"/>
    <row r="3" s="1" customFormat="1" ht="12" customHeight="1">
      <c r="A3" s="4" t="s">
        <v>194</v>
      </c>
    </row>
    <row r="4" s="51" customFormat="1" ht="7.5" customHeight="1">
      <c r="C4" s="87"/>
    </row>
    <row r="5" spans="1:7" ht="18" customHeight="1">
      <c r="A5" s="289" t="s">
        <v>191</v>
      </c>
      <c r="B5" s="252" t="s">
        <v>49</v>
      </c>
      <c r="C5" s="252" t="s">
        <v>50</v>
      </c>
      <c r="D5" s="252" t="s">
        <v>51</v>
      </c>
      <c r="E5" s="277" t="s">
        <v>80</v>
      </c>
      <c r="F5" s="277"/>
      <c r="G5" s="277"/>
    </row>
    <row r="6" spans="1:8" ht="36" customHeight="1">
      <c r="A6" s="266"/>
      <c r="B6" s="253"/>
      <c r="C6" s="253"/>
      <c r="D6" s="253"/>
      <c r="E6" s="136" t="s">
        <v>192</v>
      </c>
      <c r="F6" s="222" t="s">
        <v>136</v>
      </c>
      <c r="G6" s="182" t="s">
        <v>73</v>
      </c>
      <c r="H6" s="19"/>
    </row>
    <row r="7" spans="1:7" ht="9">
      <c r="A7" s="20"/>
      <c r="B7" s="57"/>
      <c r="C7" s="57"/>
      <c r="D7" s="57"/>
      <c r="E7" s="57"/>
      <c r="F7" s="17"/>
      <c r="G7" s="17"/>
    </row>
    <row r="8" spans="1:7" ht="9">
      <c r="A8" s="20">
        <v>1990</v>
      </c>
      <c r="B8" s="57">
        <v>4050146</v>
      </c>
      <c r="C8" s="57">
        <v>2376394</v>
      </c>
      <c r="D8" s="57">
        <v>335614</v>
      </c>
      <c r="E8" s="57">
        <v>6762154</v>
      </c>
      <c r="F8" s="17">
        <v>22.4</v>
      </c>
      <c r="G8" s="17">
        <v>11.7</v>
      </c>
    </row>
    <row r="9" spans="1:7" ht="9">
      <c r="A9" s="20">
        <v>1991</v>
      </c>
      <c r="B9" s="57">
        <v>4053827.8</v>
      </c>
      <c r="C9" s="57">
        <v>2378160</v>
      </c>
      <c r="D9" s="57">
        <v>335832</v>
      </c>
      <c r="E9" s="57">
        <v>6767819.8</v>
      </c>
      <c r="F9" s="17">
        <v>22.4</v>
      </c>
      <c r="G9" s="17">
        <v>11.7</v>
      </c>
    </row>
    <row r="10" spans="1:7" ht="9">
      <c r="A10" s="20">
        <v>1992</v>
      </c>
      <c r="B10" s="57">
        <v>4052138</v>
      </c>
      <c r="C10" s="57">
        <v>2383264</v>
      </c>
      <c r="D10" s="57">
        <v>336220</v>
      </c>
      <c r="E10" s="57">
        <v>6771622</v>
      </c>
      <c r="F10" s="17">
        <v>22.5</v>
      </c>
      <c r="G10" s="17">
        <v>11.9</v>
      </c>
    </row>
    <row r="11" spans="1:7" ht="9">
      <c r="A11" s="20">
        <v>1993</v>
      </c>
      <c r="B11" s="57">
        <v>4054994</v>
      </c>
      <c r="C11" s="57">
        <v>2384915</v>
      </c>
      <c r="D11" s="57">
        <v>336460</v>
      </c>
      <c r="E11" s="57">
        <v>6776369</v>
      </c>
      <c r="F11" s="17">
        <v>22.5</v>
      </c>
      <c r="G11" s="17">
        <v>11.9</v>
      </c>
    </row>
    <row r="12" spans="1:7" ht="9">
      <c r="A12" s="20">
        <v>1994</v>
      </c>
      <c r="B12" s="57">
        <v>4058521</v>
      </c>
      <c r="C12" s="57">
        <v>2384231</v>
      </c>
      <c r="D12" s="57">
        <v>336461</v>
      </c>
      <c r="E12" s="57">
        <v>6779213</v>
      </c>
      <c r="F12" s="17">
        <v>22.5</v>
      </c>
      <c r="G12" s="17">
        <v>11.8</v>
      </c>
    </row>
    <row r="13" spans="1:7" ht="9">
      <c r="A13" s="20">
        <v>1995</v>
      </c>
      <c r="B13" s="57">
        <v>4062641</v>
      </c>
      <c r="C13" s="57">
        <v>2415222</v>
      </c>
      <c r="D13" s="57">
        <v>343418</v>
      </c>
      <c r="E13" s="57">
        <v>6821281</v>
      </c>
      <c r="F13" s="17">
        <v>22.6</v>
      </c>
      <c r="G13" s="17">
        <v>11.9</v>
      </c>
    </row>
    <row r="14" spans="1:7" ht="9">
      <c r="A14" s="20">
        <v>1996</v>
      </c>
      <c r="B14" s="57">
        <v>4066635</v>
      </c>
      <c r="C14" s="57">
        <v>2426241</v>
      </c>
      <c r="D14" s="57">
        <v>344300</v>
      </c>
      <c r="E14" s="57">
        <v>6837176</v>
      </c>
      <c r="F14" s="17">
        <v>22.7</v>
      </c>
      <c r="G14" s="17">
        <v>11.9</v>
      </c>
    </row>
    <row r="15" spans="1:7" ht="9">
      <c r="A15" s="20">
        <v>1997</v>
      </c>
      <c r="B15" s="57">
        <v>4068283</v>
      </c>
      <c r="C15" s="57">
        <v>2428564</v>
      </c>
      <c r="D15" s="57">
        <v>345788</v>
      </c>
      <c r="E15" s="57">
        <v>6842635</v>
      </c>
      <c r="F15" s="17">
        <v>22.7</v>
      </c>
      <c r="G15" s="17">
        <v>11.9</v>
      </c>
    </row>
    <row r="16" spans="1:7" ht="9">
      <c r="A16" s="20">
        <v>1998</v>
      </c>
      <c r="B16" s="57">
        <v>4068851</v>
      </c>
      <c r="C16" s="57">
        <v>2430972</v>
      </c>
      <c r="D16" s="57">
        <v>347664</v>
      </c>
      <c r="E16" s="57">
        <v>6847487</v>
      </c>
      <c r="F16" s="17">
        <v>22.7</v>
      </c>
      <c r="G16" s="17">
        <v>11.9</v>
      </c>
    </row>
    <row r="17" spans="1:7" ht="9">
      <c r="A17" s="20">
        <v>1999</v>
      </c>
      <c r="B17" s="57">
        <v>4070219</v>
      </c>
      <c r="C17" s="57">
        <v>2434059</v>
      </c>
      <c r="D17" s="57">
        <v>348830</v>
      </c>
      <c r="E17" s="57">
        <v>6853108</v>
      </c>
      <c r="F17" s="17">
        <v>22.7</v>
      </c>
      <c r="G17" s="17">
        <v>11.9</v>
      </c>
    </row>
    <row r="18" spans="1:7" ht="9">
      <c r="A18" s="20">
        <v>2000</v>
      </c>
      <c r="B18" s="57">
        <v>4073821</v>
      </c>
      <c r="C18" s="57">
        <v>2432767</v>
      </c>
      <c r="D18" s="57">
        <v>347208</v>
      </c>
      <c r="E18" s="57">
        <v>6853796</v>
      </c>
      <c r="F18" s="17">
        <v>22.7</v>
      </c>
      <c r="G18" s="17">
        <v>11.8</v>
      </c>
    </row>
    <row r="19" spans="1:7" ht="9">
      <c r="A19" s="20">
        <v>2001</v>
      </c>
      <c r="B19" s="57">
        <v>4075412</v>
      </c>
      <c r="C19" s="57">
        <v>2432486</v>
      </c>
      <c r="D19" s="57">
        <v>347318</v>
      </c>
      <c r="E19" s="57">
        <v>6855216</v>
      </c>
      <c r="F19" s="76">
        <v>22.74940854231129</v>
      </c>
      <c r="G19" s="76">
        <v>11.959330138115007</v>
      </c>
    </row>
    <row r="20" spans="1:7" ht="9">
      <c r="A20" s="20">
        <v>2002</v>
      </c>
      <c r="B20" s="57">
        <v>4075672</v>
      </c>
      <c r="C20" s="57">
        <v>2432751</v>
      </c>
      <c r="D20" s="57">
        <v>347421</v>
      </c>
      <c r="E20" s="57">
        <v>6855844</v>
      </c>
      <c r="F20" s="76">
        <v>22.75149259459565</v>
      </c>
      <c r="G20" s="76">
        <v>11.960425721292363</v>
      </c>
    </row>
    <row r="21" spans="1:7" ht="9">
      <c r="A21" s="17"/>
      <c r="B21" s="17"/>
      <c r="C21" s="17"/>
      <c r="D21" s="17"/>
      <c r="E21" s="17"/>
      <c r="F21" s="17"/>
      <c r="G21" s="17"/>
    </row>
    <row r="22" spans="1:7" ht="9">
      <c r="A22" s="287" t="s">
        <v>193</v>
      </c>
      <c r="B22" s="287"/>
      <c r="C22" s="287"/>
      <c r="D22" s="287"/>
      <c r="E22" s="287"/>
      <c r="F22" s="287"/>
      <c r="G22" s="287"/>
    </row>
    <row r="23" spans="1:7" ht="9">
      <c r="A23" s="17"/>
      <c r="B23" s="17"/>
      <c r="C23" s="17"/>
      <c r="D23" s="17"/>
      <c r="E23" s="17"/>
      <c r="F23" s="17"/>
      <c r="G23" s="17"/>
    </row>
    <row r="24" spans="1:8" ht="9">
      <c r="A24" s="17" t="s">
        <v>2</v>
      </c>
      <c r="B24" s="245">
        <v>431725</v>
      </c>
      <c r="C24" s="57">
        <v>193131</v>
      </c>
      <c r="D24" s="57">
        <v>45548</v>
      </c>
      <c r="E24" s="57">
        <v>670404</v>
      </c>
      <c r="F24" s="76">
        <v>26.391302259702407</v>
      </c>
      <c r="G24" s="76">
        <v>15.699537376923644</v>
      </c>
      <c r="H24" s="57"/>
    </row>
    <row r="25" spans="1:8" ht="9">
      <c r="A25" s="17" t="s">
        <v>3</v>
      </c>
      <c r="B25" s="245">
        <v>78026</v>
      </c>
      <c r="C25" s="62" t="s">
        <v>32</v>
      </c>
      <c r="D25" s="62" t="s">
        <v>32</v>
      </c>
      <c r="E25" s="57">
        <v>78026</v>
      </c>
      <c r="F25" s="76">
        <v>23.91059192704184</v>
      </c>
      <c r="G25" s="76">
        <v>63.93477548344804</v>
      </c>
      <c r="H25" s="57"/>
    </row>
    <row r="26" spans="1:8" ht="9">
      <c r="A26" s="17" t="s">
        <v>4</v>
      </c>
      <c r="B26" s="149">
        <v>359518</v>
      </c>
      <c r="C26" s="148">
        <v>62077</v>
      </c>
      <c r="D26" s="148">
        <v>72394</v>
      </c>
      <c r="E26" s="57">
        <v>493989</v>
      </c>
      <c r="F26" s="76">
        <v>20.70121695693716</v>
      </c>
      <c r="G26" s="76">
        <v>5.342272069157792</v>
      </c>
      <c r="H26" s="57"/>
    </row>
    <row r="27" spans="1:8" ht="9">
      <c r="A27" s="17" t="s">
        <v>5</v>
      </c>
      <c r="B27" s="245">
        <v>632039</v>
      </c>
      <c r="C27" s="62" t="s">
        <v>32</v>
      </c>
      <c r="D27" s="62" t="s">
        <v>32</v>
      </c>
      <c r="E27" s="57">
        <v>632039</v>
      </c>
      <c r="F27" s="76">
        <v>46.450162492044434</v>
      </c>
      <c r="G27" s="76">
        <v>65.6688457957908</v>
      </c>
      <c r="H27" s="57"/>
    </row>
    <row r="28" spans="1:8" ht="9">
      <c r="A28" s="67" t="s">
        <v>6</v>
      </c>
      <c r="B28" s="246">
        <v>308856</v>
      </c>
      <c r="C28" s="117" t="s">
        <v>32</v>
      </c>
      <c r="D28" s="117" t="s">
        <v>32</v>
      </c>
      <c r="E28" s="57">
        <v>308856</v>
      </c>
      <c r="F28" s="76">
        <v>41.73774851620018</v>
      </c>
      <c r="G28" s="76">
        <v>65.48623405811698</v>
      </c>
      <c r="H28" s="57"/>
    </row>
    <row r="29" spans="1:8" ht="9">
      <c r="A29" s="67" t="s">
        <v>7</v>
      </c>
      <c r="B29" s="246">
        <v>323183</v>
      </c>
      <c r="C29" s="117" t="s">
        <v>32</v>
      </c>
      <c r="D29" s="117" t="s">
        <v>32</v>
      </c>
      <c r="E29" s="57">
        <v>323183</v>
      </c>
      <c r="F29" s="76">
        <v>52.06834329536484</v>
      </c>
      <c r="G29" s="76">
        <v>65.84431645236936</v>
      </c>
      <c r="H29" s="57"/>
    </row>
    <row r="30" spans="1:8" ht="9">
      <c r="A30" s="17" t="s">
        <v>8</v>
      </c>
      <c r="B30" s="245">
        <v>211638</v>
      </c>
      <c r="C30" s="57">
        <v>45748</v>
      </c>
      <c r="D30" s="57">
        <v>14951</v>
      </c>
      <c r="E30" s="57">
        <v>272337</v>
      </c>
      <c r="F30" s="76">
        <v>14.801849028607768</v>
      </c>
      <c r="G30" s="76">
        <v>5.8656671187548985</v>
      </c>
      <c r="H30" s="57"/>
    </row>
    <row r="31" spans="1:8" ht="9">
      <c r="A31" s="17" t="s">
        <v>9</v>
      </c>
      <c r="B31" s="245">
        <v>136609</v>
      </c>
      <c r="C31" s="57">
        <v>35872</v>
      </c>
      <c r="D31" s="57">
        <v>14255</v>
      </c>
      <c r="E31" s="57">
        <v>186736</v>
      </c>
      <c r="F31" s="76">
        <v>23.762628222829356</v>
      </c>
      <c r="G31" s="76">
        <v>15.584879488760935</v>
      </c>
      <c r="H31" s="57"/>
    </row>
    <row r="32" spans="1:8" ht="9">
      <c r="A32" s="17" t="s">
        <v>10</v>
      </c>
      <c r="B32" s="245">
        <v>203670</v>
      </c>
      <c r="C32" s="57">
        <v>84721</v>
      </c>
      <c r="D32" s="62" t="s">
        <v>32</v>
      </c>
      <c r="E32" s="57">
        <v>288391</v>
      </c>
      <c r="F32" s="76">
        <v>53.193459435032416</v>
      </c>
      <c r="G32" s="76">
        <v>18.281822711499522</v>
      </c>
      <c r="H32" s="57"/>
    </row>
    <row r="33" spans="1:8" ht="9">
      <c r="A33" s="17" t="s">
        <v>11</v>
      </c>
      <c r="B33" s="245">
        <v>271355</v>
      </c>
      <c r="C33" s="57">
        <v>112281</v>
      </c>
      <c r="D33" s="57">
        <v>21193</v>
      </c>
      <c r="E33" s="57">
        <v>404829</v>
      </c>
      <c r="F33" s="76">
        <v>18.303692939566872</v>
      </c>
      <c r="G33" s="76">
        <v>9.921114653451225</v>
      </c>
      <c r="H33" s="57"/>
    </row>
    <row r="34" spans="1:8" ht="9">
      <c r="A34" s="17" t="s">
        <v>12</v>
      </c>
      <c r="B34" s="245">
        <v>317632</v>
      </c>
      <c r="C34" s="57">
        <v>527302</v>
      </c>
      <c r="D34" s="57">
        <v>45638</v>
      </c>
      <c r="E34" s="57">
        <v>890572</v>
      </c>
      <c r="F34" s="76">
        <v>38.731450744144766</v>
      </c>
      <c r="G34" s="76">
        <v>24.973479215640968</v>
      </c>
      <c r="H34" s="57"/>
    </row>
    <row r="35" spans="1:8" ht="9">
      <c r="A35" s="17" t="s">
        <v>13</v>
      </c>
      <c r="B35" s="245">
        <v>90435</v>
      </c>
      <c r="C35" s="57">
        <v>173854</v>
      </c>
      <c r="D35" s="62" t="s">
        <v>32</v>
      </c>
      <c r="E35" s="57">
        <v>264289</v>
      </c>
      <c r="F35" s="76">
        <v>31.254464264596663</v>
      </c>
      <c r="G35" s="76">
        <v>31.16534712542835</v>
      </c>
      <c r="H35" s="57"/>
    </row>
    <row r="36" spans="1:8" ht="9">
      <c r="A36" s="17" t="s">
        <v>14</v>
      </c>
      <c r="B36" s="245">
        <v>104891</v>
      </c>
      <c r="C36" s="57">
        <v>55184</v>
      </c>
      <c r="D36" s="62" t="s">
        <v>32</v>
      </c>
      <c r="E36" s="57">
        <v>160075</v>
      </c>
      <c r="F36" s="76">
        <v>16.512689213807217</v>
      </c>
      <c r="G36" s="76">
        <v>10.637435399550911</v>
      </c>
      <c r="H36" s="57"/>
    </row>
    <row r="37" spans="1:8" ht="9">
      <c r="A37" s="17" t="s">
        <v>15</v>
      </c>
      <c r="B37" s="245">
        <v>171728</v>
      </c>
      <c r="C37" s="57">
        <v>178610</v>
      </c>
      <c r="D37" s="57">
        <v>32154</v>
      </c>
      <c r="E37" s="57">
        <v>382492</v>
      </c>
      <c r="F37" s="76">
        <v>22.191498360695682</v>
      </c>
      <c r="G37" s="76">
        <v>7.348353233218171</v>
      </c>
      <c r="H37" s="57"/>
    </row>
    <row r="38" spans="1:8" ht="9">
      <c r="A38" s="17" t="s">
        <v>16</v>
      </c>
      <c r="B38" s="245">
        <v>209383</v>
      </c>
      <c r="C38" s="57">
        <v>18268</v>
      </c>
      <c r="D38" s="62" t="s">
        <v>32</v>
      </c>
      <c r="E38" s="57">
        <v>227651</v>
      </c>
      <c r="F38" s="76">
        <v>21.151828860946733</v>
      </c>
      <c r="G38" s="76">
        <v>17.703686767825705</v>
      </c>
      <c r="H38" s="57"/>
    </row>
    <row r="39" spans="1:8" ht="9">
      <c r="A39" s="17" t="s">
        <v>17</v>
      </c>
      <c r="B39" s="149">
        <v>52026</v>
      </c>
      <c r="C39" s="149">
        <v>18996</v>
      </c>
      <c r="D39" s="149">
        <v>0</v>
      </c>
      <c r="E39" s="57">
        <v>71022</v>
      </c>
      <c r="F39" s="76">
        <v>16.004308557624704</v>
      </c>
      <c r="G39" s="76">
        <v>22.077296337858296</v>
      </c>
      <c r="H39" s="57"/>
    </row>
    <row r="40" spans="1:8" ht="9">
      <c r="A40" s="17" t="s">
        <v>18</v>
      </c>
      <c r="B40" s="245">
        <v>136475</v>
      </c>
      <c r="C40" s="57">
        <v>142268</v>
      </c>
      <c r="D40" s="57">
        <v>10412</v>
      </c>
      <c r="E40" s="57">
        <v>289155</v>
      </c>
      <c r="F40" s="76">
        <v>21.27666619574047</v>
      </c>
      <c r="G40" s="76">
        <v>5.0197444496891075</v>
      </c>
      <c r="H40" s="57"/>
    </row>
    <row r="41" spans="1:8" ht="9">
      <c r="A41" s="17" t="s">
        <v>19</v>
      </c>
      <c r="B41" s="245">
        <v>3267</v>
      </c>
      <c r="C41" s="57">
        <v>91929</v>
      </c>
      <c r="D41" s="57">
        <v>21333</v>
      </c>
      <c r="E41" s="57">
        <v>116529</v>
      </c>
      <c r="F41" s="76">
        <v>6.01971288207915</v>
      </c>
      <c r="G41" s="76">
        <v>2.883674545099097</v>
      </c>
      <c r="H41" s="57"/>
    </row>
    <row r="42" spans="1:8" ht="9">
      <c r="A42" s="17" t="s">
        <v>20</v>
      </c>
      <c r="B42" s="245">
        <v>123210</v>
      </c>
      <c r="C42" s="57">
        <v>56196</v>
      </c>
      <c r="D42" s="57">
        <v>12512</v>
      </c>
      <c r="E42" s="57">
        <v>191918</v>
      </c>
      <c r="F42" s="76">
        <v>19.202149958827807</v>
      </c>
      <c r="G42" s="76">
        <v>32.14706867671692</v>
      </c>
      <c r="H42" s="57"/>
    </row>
    <row r="43" spans="1:8" ht="9">
      <c r="A43" s="17" t="s">
        <v>21</v>
      </c>
      <c r="B43" s="245">
        <v>320900</v>
      </c>
      <c r="C43" s="57">
        <v>148848</v>
      </c>
      <c r="D43" s="57">
        <v>10780</v>
      </c>
      <c r="E43" s="57">
        <v>480528</v>
      </c>
      <c r="F43" s="76">
        <v>31.864089837572237</v>
      </c>
      <c r="G43" s="76">
        <v>23.89096213565298</v>
      </c>
      <c r="H43" s="57"/>
    </row>
    <row r="44" spans="1:8" ht="9">
      <c r="A44" s="17" t="s">
        <v>22</v>
      </c>
      <c r="B44" s="245">
        <v>112769</v>
      </c>
      <c r="C44" s="57">
        <v>101881</v>
      </c>
      <c r="D44" s="57">
        <v>7759</v>
      </c>
      <c r="E44" s="57">
        <v>222409</v>
      </c>
      <c r="F44" s="76">
        <v>8.650209634636775</v>
      </c>
      <c r="G44" s="76">
        <v>4.445279899393635</v>
      </c>
      <c r="H44" s="57"/>
    </row>
    <row r="45" spans="1:8" ht="9">
      <c r="A45" s="17" t="s">
        <v>23</v>
      </c>
      <c r="B45" s="245">
        <v>108376</v>
      </c>
      <c r="C45" s="57">
        <v>385557</v>
      </c>
      <c r="D45" s="57">
        <v>39117</v>
      </c>
      <c r="E45" s="57">
        <v>533050</v>
      </c>
      <c r="F45" s="76">
        <v>22.127539810268956</v>
      </c>
      <c r="G45" s="76">
        <v>32.44180498278859</v>
      </c>
      <c r="H45" s="57"/>
    </row>
    <row r="46" spans="1:8" ht="9">
      <c r="A46" s="28" t="s">
        <v>24</v>
      </c>
      <c r="B46" s="247">
        <v>4075672</v>
      </c>
      <c r="C46" s="77">
        <v>2432723</v>
      </c>
      <c r="D46" s="77">
        <v>348046</v>
      </c>
      <c r="E46" s="77">
        <v>6856441</v>
      </c>
      <c r="F46" s="82">
        <v>22.753473771687624</v>
      </c>
      <c r="G46" s="82">
        <v>11.844271665171402</v>
      </c>
      <c r="H46" s="57"/>
    </row>
    <row r="47" spans="1:8" ht="9">
      <c r="A47" s="28" t="s">
        <v>29</v>
      </c>
      <c r="B47" s="247">
        <v>2324580</v>
      </c>
      <c r="C47" s="77">
        <v>533830</v>
      </c>
      <c r="D47" s="77">
        <v>168341</v>
      </c>
      <c r="E47" s="77">
        <v>3026751</v>
      </c>
      <c r="F47" s="82">
        <v>25.237341831521256</v>
      </c>
      <c r="G47" s="82">
        <v>11.596500978484977</v>
      </c>
      <c r="H47" s="57"/>
    </row>
    <row r="48" spans="1:8" ht="9">
      <c r="A48" s="28" t="s">
        <v>30</v>
      </c>
      <c r="B48" s="247">
        <v>684686</v>
      </c>
      <c r="C48" s="77">
        <v>934950</v>
      </c>
      <c r="D48" s="77">
        <v>77792</v>
      </c>
      <c r="E48" s="77">
        <v>1697428</v>
      </c>
      <c r="F48" s="82">
        <v>29.075714487839754</v>
      </c>
      <c r="G48" s="82">
        <v>15.25907045261087</v>
      </c>
      <c r="H48" s="57"/>
    </row>
    <row r="49" spans="1:8" ht="9">
      <c r="A49" s="28" t="s">
        <v>31</v>
      </c>
      <c r="B49" s="247">
        <v>1066406</v>
      </c>
      <c r="C49" s="77">
        <v>963943</v>
      </c>
      <c r="D49" s="77">
        <v>101913</v>
      </c>
      <c r="E49" s="77">
        <v>2132262</v>
      </c>
      <c r="F49" s="82">
        <v>17.33194348009648</v>
      </c>
      <c r="G49" s="82">
        <v>10.318911989915422</v>
      </c>
      <c r="H49" s="57"/>
    </row>
    <row r="50" spans="1:7" ht="11.25">
      <c r="A50" s="87"/>
      <c r="B50" s="87"/>
      <c r="C50" s="87"/>
      <c r="D50" s="87"/>
      <c r="E50" s="87"/>
      <c r="F50" s="92"/>
      <c r="G50" s="93"/>
    </row>
    <row r="51" spans="6:7" ht="11.25">
      <c r="F51" s="94"/>
      <c r="G51" s="95"/>
    </row>
    <row r="52" spans="1:7" ht="9">
      <c r="A52" s="67" t="s">
        <v>200</v>
      </c>
      <c r="B52" s="17"/>
      <c r="C52" s="17"/>
      <c r="D52" s="17"/>
      <c r="E52" s="17"/>
      <c r="F52" s="17"/>
      <c r="G52" s="96"/>
    </row>
    <row r="53" spans="1:7" ht="9">
      <c r="A53" s="20" t="s">
        <v>52</v>
      </c>
      <c r="B53" s="17"/>
      <c r="C53" s="17"/>
      <c r="D53" s="17"/>
      <c r="E53" s="17"/>
      <c r="F53" s="17"/>
      <c r="G53" s="96"/>
    </row>
    <row r="54" spans="1:7" ht="9">
      <c r="A54" s="17"/>
      <c r="B54" s="17"/>
      <c r="C54" s="17"/>
      <c r="D54" s="17"/>
      <c r="E54" s="17"/>
      <c r="F54" s="17"/>
      <c r="G54" s="96"/>
    </row>
    <row r="55" spans="1:7" ht="9">
      <c r="A55" s="145"/>
      <c r="B55" s="17"/>
      <c r="C55" s="17"/>
      <c r="D55" s="17"/>
      <c r="E55" s="17"/>
      <c r="F55" s="17"/>
      <c r="G55" s="96"/>
    </row>
    <row r="56" spans="1:7" ht="9">
      <c r="A56" s="17"/>
      <c r="B56" s="17"/>
      <c r="C56" s="17"/>
      <c r="D56" s="17"/>
      <c r="E56" s="17"/>
      <c r="F56" s="17"/>
      <c r="G56" s="96"/>
    </row>
    <row r="57" spans="1:7" ht="9">
      <c r="A57" s="17"/>
      <c r="B57" s="17"/>
      <c r="C57" s="17"/>
      <c r="D57" s="17"/>
      <c r="E57" s="17"/>
      <c r="F57" s="17"/>
      <c r="G57" s="96"/>
    </row>
    <row r="58" spans="1:7" ht="9">
      <c r="A58" s="17"/>
      <c r="B58" s="17"/>
      <c r="C58" s="17"/>
      <c r="D58" s="17"/>
      <c r="E58" s="17"/>
      <c r="F58" s="17"/>
      <c r="G58" s="96"/>
    </row>
    <row r="59" ht="11.25">
      <c r="G59" s="95"/>
    </row>
    <row r="60" ht="11.25">
      <c r="G60" s="95"/>
    </row>
    <row r="61" ht="11.25">
      <c r="G61" s="95"/>
    </row>
    <row r="62" ht="11.25">
      <c r="G62" s="95"/>
    </row>
    <row r="63" ht="11.25">
      <c r="G63" s="95"/>
    </row>
    <row r="64" ht="11.25">
      <c r="G64" s="95"/>
    </row>
    <row r="65" ht="11.25">
      <c r="G65" s="95"/>
    </row>
    <row r="66" ht="11.25">
      <c r="G66" s="95"/>
    </row>
    <row r="67" ht="11.25">
      <c r="G67" s="95"/>
    </row>
    <row r="68" ht="11.25">
      <c r="G68" s="95"/>
    </row>
    <row r="69" ht="11.25">
      <c r="G69" s="95"/>
    </row>
    <row r="70" ht="11.25">
      <c r="G70" s="95"/>
    </row>
    <row r="71" ht="11.25">
      <c r="G71" s="95"/>
    </row>
    <row r="72" ht="11.25">
      <c r="G72" s="95"/>
    </row>
    <row r="73" ht="11.25">
      <c r="G73" s="95"/>
    </row>
    <row r="74" ht="11.25">
      <c r="G74" s="95"/>
    </row>
    <row r="129" ht="11.25">
      <c r="A129" s="52"/>
    </row>
    <row r="130" ht="11.25">
      <c r="A130" s="52"/>
    </row>
  </sheetData>
  <mergeCells count="7">
    <mergeCell ref="A1:G1"/>
    <mergeCell ref="E5:G5"/>
    <mergeCell ref="A22:G22"/>
    <mergeCell ref="A5:A6"/>
    <mergeCell ref="B5:B6"/>
    <mergeCell ref="C5:C6"/>
    <mergeCell ref="D5:D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3">
      <selection activeCell="A19" sqref="A19:IV19"/>
    </sheetView>
  </sheetViews>
  <sheetFormatPr defaultColWidth="9.140625" defaultRowHeight="9" customHeight="1"/>
  <cols>
    <col min="1" max="1" width="21.421875" style="51" customWidth="1"/>
    <col min="2" max="3" width="8.7109375" style="51" customWidth="1"/>
    <col min="4" max="5" width="8.8515625" style="51" customWidth="1"/>
    <col min="6" max="6" width="0.85546875" style="51" customWidth="1"/>
    <col min="7" max="8" width="8.8515625" style="51" customWidth="1"/>
    <col min="9" max="9" width="0.85546875" style="51" customWidth="1"/>
    <col min="10" max="10" width="8.421875" style="51" customWidth="1"/>
    <col min="11" max="11" width="8.8515625" style="51" customWidth="1"/>
    <col min="12" max="14" width="12.00390625" style="51" customWidth="1"/>
    <col min="15" max="16384" width="9.140625" style="51" customWidth="1"/>
  </cols>
  <sheetData>
    <row r="1" spans="1:11" ht="12.75" customHeight="1">
      <c r="A1" s="278" t="s">
        <v>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="17" customFormat="1" ht="18" customHeight="1"/>
    <row r="3" s="17" customFormat="1" ht="12" customHeight="1">
      <c r="A3" s="4" t="s">
        <v>164</v>
      </c>
    </row>
    <row r="4" spans="7:9" s="17" customFormat="1" ht="7.5" customHeight="1">
      <c r="G4" s="75"/>
      <c r="H4" s="75"/>
      <c r="I4" s="55"/>
    </row>
    <row r="5" spans="1:11" s="17" customFormat="1" ht="18" customHeight="1">
      <c r="A5" s="289" t="s">
        <v>162</v>
      </c>
      <c r="B5" s="277" t="s">
        <v>54</v>
      </c>
      <c r="C5" s="277"/>
      <c r="D5" s="277"/>
      <c r="E5" s="277"/>
      <c r="F5" s="181"/>
      <c r="G5" s="277" t="s">
        <v>59</v>
      </c>
      <c r="H5" s="277"/>
      <c r="I5" s="181"/>
      <c r="J5" s="275" t="s">
        <v>55</v>
      </c>
      <c r="K5" s="275" t="s">
        <v>163</v>
      </c>
    </row>
    <row r="6" spans="1:11" s="17" customFormat="1" ht="36" customHeight="1">
      <c r="A6" s="266"/>
      <c r="B6" s="136" t="s">
        <v>85</v>
      </c>
      <c r="C6" s="182" t="s">
        <v>171</v>
      </c>
      <c r="D6" s="182" t="s">
        <v>138</v>
      </c>
      <c r="E6" s="136" t="s">
        <v>25</v>
      </c>
      <c r="F6" s="179"/>
      <c r="G6" s="135" t="s">
        <v>60</v>
      </c>
      <c r="H6" s="135" t="s">
        <v>61</v>
      </c>
      <c r="I6" s="135"/>
      <c r="J6" s="276"/>
      <c r="K6" s="276"/>
    </row>
    <row r="7" spans="1:11" s="17" customFormat="1" ht="9" customHeight="1">
      <c r="A7" s="55"/>
      <c r="G7" s="54"/>
      <c r="H7" s="54"/>
      <c r="I7" s="54"/>
      <c r="J7" s="54"/>
      <c r="K7" s="54"/>
    </row>
    <row r="8" spans="1:12" s="17" customFormat="1" ht="9" customHeight="1">
      <c r="A8" s="20">
        <v>1990</v>
      </c>
      <c r="B8" s="57">
        <v>1432670</v>
      </c>
      <c r="C8" s="57">
        <v>1151577</v>
      </c>
      <c r="D8" s="57">
        <v>346969</v>
      </c>
      <c r="E8" s="57">
        <f aca="true" t="shared" si="0" ref="E8:E13">SUM(B8:D8)</f>
        <v>2931216</v>
      </c>
      <c r="F8" s="57"/>
      <c r="G8" s="57">
        <v>2821972</v>
      </c>
      <c r="H8" s="57">
        <v>781046</v>
      </c>
      <c r="I8" s="57"/>
      <c r="J8" s="57">
        <v>225860</v>
      </c>
      <c r="K8" s="57">
        <v>6760094</v>
      </c>
      <c r="L8" s="57"/>
    </row>
    <row r="9" spans="1:12" s="17" customFormat="1" ht="9" customHeight="1">
      <c r="A9" s="20">
        <v>1991</v>
      </c>
      <c r="B9" s="57">
        <v>1431257</v>
      </c>
      <c r="C9" s="57">
        <v>1152771</v>
      </c>
      <c r="D9" s="57">
        <v>351247</v>
      </c>
      <c r="E9" s="57">
        <f t="shared" si="0"/>
        <v>2935275</v>
      </c>
      <c r="F9" s="57"/>
      <c r="G9" s="57">
        <v>2821845</v>
      </c>
      <c r="H9" s="57">
        <v>781007</v>
      </c>
      <c r="I9" s="57"/>
      <c r="J9" s="57">
        <v>225821</v>
      </c>
      <c r="K9" s="57">
        <v>6763948</v>
      </c>
      <c r="L9" s="57"/>
    </row>
    <row r="10" spans="1:12" s="17" customFormat="1" ht="9" customHeight="1">
      <c r="A10" s="20">
        <v>1992</v>
      </c>
      <c r="B10" s="57">
        <v>1437714</v>
      </c>
      <c r="C10" s="57">
        <v>1154737</v>
      </c>
      <c r="D10" s="57">
        <v>351110</v>
      </c>
      <c r="E10" s="57">
        <f t="shared" si="0"/>
        <v>2943561</v>
      </c>
      <c r="F10" s="57"/>
      <c r="G10" s="57">
        <v>2821536</v>
      </c>
      <c r="H10" s="57">
        <v>780714</v>
      </c>
      <c r="I10" s="57"/>
      <c r="J10" s="57">
        <v>225811</v>
      </c>
      <c r="K10" s="57">
        <v>6771622</v>
      </c>
      <c r="L10" s="57"/>
    </row>
    <row r="11" spans="1:12" s="17" customFormat="1" ht="9" customHeight="1">
      <c r="A11" s="20">
        <v>1993</v>
      </c>
      <c r="B11" s="57">
        <v>1439750</v>
      </c>
      <c r="C11" s="57">
        <v>1157905</v>
      </c>
      <c r="D11" s="57">
        <v>351040</v>
      </c>
      <c r="E11" s="57">
        <f t="shared" si="0"/>
        <v>2948695</v>
      </c>
      <c r="F11" s="57"/>
      <c r="G11" s="57">
        <v>2821123</v>
      </c>
      <c r="H11" s="57">
        <v>780741</v>
      </c>
      <c r="I11" s="57"/>
      <c r="J11" s="57">
        <v>225810</v>
      </c>
      <c r="K11" s="57">
        <v>6776369</v>
      </c>
      <c r="L11" s="57"/>
    </row>
    <row r="12" spans="1:12" s="17" customFormat="1" ht="9" customHeight="1">
      <c r="A12" s="20">
        <v>1994</v>
      </c>
      <c r="B12" s="57">
        <v>1441023</v>
      </c>
      <c r="C12" s="57">
        <v>1158950</v>
      </c>
      <c r="D12" s="57">
        <v>354325</v>
      </c>
      <c r="E12" s="57">
        <f t="shared" si="0"/>
        <v>2954298</v>
      </c>
      <c r="F12" s="57"/>
      <c r="G12" s="57">
        <v>2818500</v>
      </c>
      <c r="H12" s="57">
        <v>780697</v>
      </c>
      <c r="I12" s="57"/>
      <c r="J12" s="57">
        <v>225718</v>
      </c>
      <c r="K12" s="57">
        <v>6779213</v>
      </c>
      <c r="L12" s="57"/>
    </row>
    <row r="13" spans="1:12" s="17" customFormat="1" ht="9" customHeight="1">
      <c r="A13" s="20">
        <v>1995</v>
      </c>
      <c r="B13" s="57">
        <v>1438489</v>
      </c>
      <c r="C13" s="57">
        <v>1150885</v>
      </c>
      <c r="D13" s="57">
        <v>359687</v>
      </c>
      <c r="E13" s="57">
        <f t="shared" si="0"/>
        <v>2949061</v>
      </c>
      <c r="F13" s="57"/>
      <c r="G13" s="57">
        <v>2834921</v>
      </c>
      <c r="H13" s="57">
        <v>783657</v>
      </c>
      <c r="I13" s="57"/>
      <c r="J13" s="57">
        <v>253642</v>
      </c>
      <c r="K13" s="57">
        <v>6821281</v>
      </c>
      <c r="L13" s="57"/>
    </row>
    <row r="14" spans="1:12" s="17" customFormat="1" ht="9" customHeight="1">
      <c r="A14" s="20">
        <v>1996</v>
      </c>
      <c r="B14" s="57">
        <v>1439152</v>
      </c>
      <c r="C14" s="57">
        <v>1154437</v>
      </c>
      <c r="D14" s="57">
        <v>359871</v>
      </c>
      <c r="E14" s="57">
        <v>2953460</v>
      </c>
      <c r="F14" s="57"/>
      <c r="G14" s="57">
        <v>2833826</v>
      </c>
      <c r="H14" s="57">
        <v>783646</v>
      </c>
      <c r="I14" s="57"/>
      <c r="J14" s="57">
        <v>266244</v>
      </c>
      <c r="K14" s="57">
        <v>6837176</v>
      </c>
      <c r="L14" s="57"/>
    </row>
    <row r="15" spans="1:12" s="17" customFormat="1" ht="9" customHeight="1">
      <c r="A15" s="20">
        <v>1997</v>
      </c>
      <c r="B15" s="57">
        <v>1439525</v>
      </c>
      <c r="C15" s="57">
        <v>1158343</v>
      </c>
      <c r="D15" s="57">
        <v>361078</v>
      </c>
      <c r="E15" s="57">
        <v>2958946</v>
      </c>
      <c r="F15" s="57"/>
      <c r="G15" s="57">
        <v>2833759</v>
      </c>
      <c r="H15" s="57">
        <v>783646</v>
      </c>
      <c r="I15" s="57"/>
      <c r="J15" s="57">
        <v>266284</v>
      </c>
      <c r="K15" s="57">
        <v>6842635</v>
      </c>
      <c r="L15" s="57"/>
    </row>
    <row r="16" spans="1:12" s="17" customFormat="1" ht="9" customHeight="1">
      <c r="A16" s="20">
        <v>1998</v>
      </c>
      <c r="B16" s="57">
        <v>1439730</v>
      </c>
      <c r="C16" s="57">
        <v>1161637</v>
      </c>
      <c r="D16" s="57">
        <v>361723</v>
      </c>
      <c r="E16" s="57">
        <v>2963090</v>
      </c>
      <c r="F16" s="57"/>
      <c r="G16" s="57">
        <v>2834463</v>
      </c>
      <c r="H16" s="57">
        <v>783649</v>
      </c>
      <c r="I16" s="57"/>
      <c r="J16" s="57">
        <v>266285</v>
      </c>
      <c r="K16" s="57">
        <v>6847487</v>
      </c>
      <c r="L16" s="57"/>
    </row>
    <row r="17" spans="1:12" s="17" customFormat="1" ht="9" customHeight="1">
      <c r="A17" s="20">
        <v>1999</v>
      </c>
      <c r="B17" s="57">
        <v>1442447</v>
      </c>
      <c r="C17" s="57">
        <v>1163984</v>
      </c>
      <c r="D17" s="57">
        <v>362480</v>
      </c>
      <c r="E17" s="57">
        <v>2968911</v>
      </c>
      <c r="F17" s="57"/>
      <c r="G17" s="57">
        <v>2834381</v>
      </c>
      <c r="H17" s="57">
        <v>783636</v>
      </c>
      <c r="I17" s="57"/>
      <c r="J17" s="62">
        <v>266180</v>
      </c>
      <c r="K17" s="57">
        <v>6853108</v>
      </c>
      <c r="L17" s="57"/>
    </row>
    <row r="18" spans="1:12" s="17" customFormat="1" ht="9" customHeight="1">
      <c r="A18" s="20">
        <v>2000</v>
      </c>
      <c r="B18" s="57">
        <v>1440487</v>
      </c>
      <c r="C18" s="57">
        <v>1166036</v>
      </c>
      <c r="D18" s="57">
        <v>363143</v>
      </c>
      <c r="E18" s="57">
        <v>2969666</v>
      </c>
      <c r="F18" s="57"/>
      <c r="G18" s="59">
        <v>2834266</v>
      </c>
      <c r="H18" s="57">
        <v>783676</v>
      </c>
      <c r="I18" s="57"/>
      <c r="J18" s="57">
        <v>266188</v>
      </c>
      <c r="K18" s="57">
        <v>6853796</v>
      </c>
      <c r="L18" s="57"/>
    </row>
    <row r="19" spans="1:12" s="17" customFormat="1" ht="9" customHeight="1">
      <c r="A19" s="2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s="17" customFormat="1" ht="9" customHeight="1">
      <c r="A20" s="287" t="s">
        <v>110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57"/>
    </row>
    <row r="21" s="17" customFormat="1" ht="9" customHeight="1">
      <c r="L21" s="57"/>
    </row>
    <row r="22" spans="1:12" s="17" customFormat="1" ht="9" customHeight="1">
      <c r="A22" s="17" t="s">
        <v>2</v>
      </c>
      <c r="B22" s="148">
        <v>112492</v>
      </c>
      <c r="C22" s="148">
        <v>106811</v>
      </c>
      <c r="D22" s="148">
        <v>12294</v>
      </c>
      <c r="E22" s="148">
        <f aca="true" t="shared" si="1" ref="E22:E43">SUM(B22:D22)</f>
        <v>231597</v>
      </c>
      <c r="F22" s="148"/>
      <c r="G22" s="149">
        <v>292365</v>
      </c>
      <c r="H22" s="148">
        <v>146338</v>
      </c>
      <c r="I22" s="148"/>
      <c r="J22" s="149" t="s">
        <v>32</v>
      </c>
      <c r="K22" s="148">
        <v>670300</v>
      </c>
      <c r="L22" s="57"/>
    </row>
    <row r="23" spans="1:12" s="17" customFormat="1" ht="9" customHeight="1">
      <c r="A23" s="17" t="s">
        <v>3</v>
      </c>
      <c r="B23" s="57">
        <v>63883</v>
      </c>
      <c r="C23" s="57">
        <v>2398</v>
      </c>
      <c r="D23" s="57">
        <v>3696</v>
      </c>
      <c r="E23" s="57">
        <f t="shared" si="1"/>
        <v>69977</v>
      </c>
      <c r="F23" s="57"/>
      <c r="G23" s="57">
        <v>4715</v>
      </c>
      <c r="H23" s="62">
        <v>3340</v>
      </c>
      <c r="I23" s="62"/>
      <c r="J23" s="62" t="s">
        <v>32</v>
      </c>
      <c r="K23" s="57">
        <v>78032</v>
      </c>
      <c r="L23" s="57"/>
    </row>
    <row r="24" spans="1:12" s="17" customFormat="1" ht="9" customHeight="1">
      <c r="A24" s="17" t="s">
        <v>4</v>
      </c>
      <c r="B24" s="57">
        <v>135041</v>
      </c>
      <c r="C24" s="57">
        <v>62259</v>
      </c>
      <c r="D24" s="57">
        <v>10557</v>
      </c>
      <c r="E24" s="57">
        <f t="shared" si="1"/>
        <v>207857</v>
      </c>
      <c r="F24" s="57"/>
      <c r="G24" s="57">
        <v>178139</v>
      </c>
      <c r="H24" s="57">
        <v>107509</v>
      </c>
      <c r="I24" s="57"/>
      <c r="J24" s="62" t="s">
        <v>32</v>
      </c>
      <c r="K24" s="57">
        <v>493505</v>
      </c>
      <c r="L24" s="57"/>
    </row>
    <row r="25" spans="1:12" s="17" customFormat="1" ht="9" customHeight="1">
      <c r="A25" s="17" t="s">
        <v>5</v>
      </c>
      <c r="B25" s="57">
        <v>498373</v>
      </c>
      <c r="C25" s="57">
        <v>2290</v>
      </c>
      <c r="D25" s="57">
        <v>44757</v>
      </c>
      <c r="E25" s="57">
        <f t="shared" si="1"/>
        <v>545420</v>
      </c>
      <c r="F25" s="57"/>
      <c r="G25" s="57">
        <v>79649</v>
      </c>
      <c r="H25" s="57">
        <v>6979</v>
      </c>
      <c r="I25" s="57"/>
      <c r="J25" s="62" t="s">
        <v>32</v>
      </c>
      <c r="K25" s="57">
        <v>632048</v>
      </c>
      <c r="L25" s="57"/>
    </row>
    <row r="26" spans="1:12" s="67" customFormat="1" ht="9" customHeight="1">
      <c r="A26" s="67" t="s">
        <v>6</v>
      </c>
      <c r="B26" s="79">
        <v>284413</v>
      </c>
      <c r="C26" s="79">
        <v>453</v>
      </c>
      <c r="D26" s="79">
        <v>6373</v>
      </c>
      <c r="E26" s="79">
        <f t="shared" si="1"/>
        <v>291239</v>
      </c>
      <c r="F26" s="79"/>
      <c r="G26" s="79">
        <v>10647</v>
      </c>
      <c r="H26" s="79">
        <v>6979</v>
      </c>
      <c r="I26" s="79"/>
      <c r="J26" s="117" t="s">
        <v>32</v>
      </c>
      <c r="K26" s="79">
        <v>308865</v>
      </c>
      <c r="L26" s="57"/>
    </row>
    <row r="27" spans="1:12" s="17" customFormat="1" ht="9" customHeight="1">
      <c r="A27" s="67" t="s">
        <v>7</v>
      </c>
      <c r="B27" s="79">
        <v>213960</v>
      </c>
      <c r="C27" s="79">
        <v>1837</v>
      </c>
      <c r="D27" s="79">
        <v>38384</v>
      </c>
      <c r="E27" s="79">
        <f t="shared" si="1"/>
        <v>254181</v>
      </c>
      <c r="F27" s="79"/>
      <c r="G27" s="79">
        <v>69002</v>
      </c>
      <c r="H27" s="117" t="s">
        <v>32</v>
      </c>
      <c r="I27" s="117"/>
      <c r="J27" s="117" t="s">
        <v>32</v>
      </c>
      <c r="K27" s="79">
        <v>323183</v>
      </c>
      <c r="L27" s="57"/>
    </row>
    <row r="28" spans="1:12" s="17" customFormat="1" ht="9" customHeight="1">
      <c r="A28" s="17" t="s">
        <v>8</v>
      </c>
      <c r="B28" s="57">
        <v>122254</v>
      </c>
      <c r="C28" s="57">
        <v>15565</v>
      </c>
      <c r="D28" s="57">
        <v>9382</v>
      </c>
      <c r="E28" s="79">
        <f t="shared" si="1"/>
        <v>147201</v>
      </c>
      <c r="F28" s="79"/>
      <c r="G28" s="57">
        <v>98255</v>
      </c>
      <c r="H28" s="57">
        <v>26850</v>
      </c>
      <c r="I28" s="57"/>
      <c r="J28" s="62">
        <v>44</v>
      </c>
      <c r="K28" s="57">
        <v>272350</v>
      </c>
      <c r="L28" s="57"/>
    </row>
    <row r="29" spans="1:12" s="17" customFormat="1" ht="9" customHeight="1">
      <c r="A29" s="17" t="s">
        <v>9</v>
      </c>
      <c r="B29" s="57">
        <v>43004</v>
      </c>
      <c r="C29" s="57">
        <v>35320</v>
      </c>
      <c r="D29" s="57">
        <v>45250</v>
      </c>
      <c r="E29" s="57">
        <f t="shared" si="1"/>
        <v>123574</v>
      </c>
      <c r="F29" s="57"/>
      <c r="G29" s="57">
        <v>36357</v>
      </c>
      <c r="H29" s="57">
        <v>26649</v>
      </c>
      <c r="I29" s="57"/>
      <c r="J29" s="62">
        <v>40</v>
      </c>
      <c r="K29" s="57">
        <v>186620</v>
      </c>
      <c r="L29" s="57"/>
    </row>
    <row r="30" spans="1:12" s="17" customFormat="1" ht="9" customHeight="1">
      <c r="A30" s="17" t="s">
        <v>10</v>
      </c>
      <c r="B30" s="57">
        <v>46266</v>
      </c>
      <c r="C30" s="57">
        <v>35894</v>
      </c>
      <c r="D30" s="57">
        <v>5241</v>
      </c>
      <c r="E30" s="57">
        <f t="shared" si="1"/>
        <v>87401</v>
      </c>
      <c r="F30" s="57"/>
      <c r="G30" s="57">
        <v>155770</v>
      </c>
      <c r="H30" s="57">
        <v>41285</v>
      </c>
      <c r="I30" s="57"/>
      <c r="J30" s="62">
        <v>3939</v>
      </c>
      <c r="K30" s="57">
        <v>288395</v>
      </c>
      <c r="L30" s="57"/>
    </row>
    <row r="31" spans="1:12" s="17" customFormat="1" ht="9" customHeight="1">
      <c r="A31" s="17" t="s">
        <v>11</v>
      </c>
      <c r="B31" s="57">
        <v>28993</v>
      </c>
      <c r="C31" s="57">
        <v>50956</v>
      </c>
      <c r="D31" s="57">
        <v>16859</v>
      </c>
      <c r="E31" s="57">
        <f t="shared" si="1"/>
        <v>96808</v>
      </c>
      <c r="F31" s="57"/>
      <c r="G31" s="57">
        <v>291496</v>
      </c>
      <c r="H31" s="62">
        <v>16370</v>
      </c>
      <c r="I31" s="62"/>
      <c r="J31" s="62" t="s">
        <v>32</v>
      </c>
      <c r="K31" s="57">
        <v>404674</v>
      </c>
      <c r="L31" s="57"/>
    </row>
    <row r="32" spans="1:12" s="17" customFormat="1" ht="9" customHeight="1">
      <c r="A32" s="17" t="s">
        <v>12</v>
      </c>
      <c r="B32" s="57">
        <v>82718</v>
      </c>
      <c r="C32" s="57">
        <v>112717</v>
      </c>
      <c r="D32" s="57">
        <v>16432</v>
      </c>
      <c r="E32" s="57">
        <f t="shared" si="1"/>
        <v>211867</v>
      </c>
      <c r="F32" s="57"/>
      <c r="G32" s="57">
        <v>397169</v>
      </c>
      <c r="H32" s="62">
        <v>183553</v>
      </c>
      <c r="I32" s="62"/>
      <c r="J32" s="62">
        <v>99011</v>
      </c>
      <c r="K32" s="57">
        <v>891600</v>
      </c>
      <c r="L32" s="57"/>
    </row>
    <row r="33" spans="1:12" s="17" customFormat="1" ht="9" customHeight="1">
      <c r="A33" s="17" t="s">
        <v>13</v>
      </c>
      <c r="B33" s="57">
        <v>12765</v>
      </c>
      <c r="C33" s="57">
        <v>8362</v>
      </c>
      <c r="D33" s="57">
        <v>4685</v>
      </c>
      <c r="E33" s="57">
        <f t="shared" si="1"/>
        <v>25812</v>
      </c>
      <c r="F33" s="57"/>
      <c r="G33" s="57">
        <v>195073</v>
      </c>
      <c r="H33" s="62">
        <v>43374</v>
      </c>
      <c r="I33" s="62"/>
      <c r="J33" s="62" t="s">
        <v>32</v>
      </c>
      <c r="K33" s="57">
        <v>264259</v>
      </c>
      <c r="L33" s="57"/>
    </row>
    <row r="34" spans="1:12" s="17" customFormat="1" ht="9" customHeight="1">
      <c r="A34" s="17" t="s">
        <v>14</v>
      </c>
      <c r="B34" s="57">
        <v>10455</v>
      </c>
      <c r="C34" s="57">
        <v>6075</v>
      </c>
      <c r="D34" s="57">
        <v>13504</v>
      </c>
      <c r="E34" s="57">
        <f t="shared" si="1"/>
        <v>30034</v>
      </c>
      <c r="F34" s="57"/>
      <c r="G34" s="57">
        <v>118526</v>
      </c>
      <c r="H34" s="62">
        <v>11376</v>
      </c>
      <c r="I34" s="62"/>
      <c r="J34" s="149">
        <v>139</v>
      </c>
      <c r="K34" s="57">
        <v>160075</v>
      </c>
      <c r="L34" s="57"/>
    </row>
    <row r="35" spans="1:12" s="17" customFormat="1" ht="9" customHeight="1">
      <c r="A35" s="17" t="s">
        <v>15</v>
      </c>
      <c r="B35" s="57">
        <v>18853</v>
      </c>
      <c r="C35" s="57">
        <v>73482</v>
      </c>
      <c r="D35" s="57">
        <v>5634</v>
      </c>
      <c r="E35" s="57">
        <f t="shared" si="1"/>
        <v>97969</v>
      </c>
      <c r="F35" s="57"/>
      <c r="G35" s="57">
        <v>238249</v>
      </c>
      <c r="H35" s="62">
        <v>27829</v>
      </c>
      <c r="I35" s="62"/>
      <c r="J35" s="62">
        <v>18445</v>
      </c>
      <c r="K35" s="57">
        <v>382492</v>
      </c>
      <c r="L35" s="57"/>
    </row>
    <row r="36" spans="1:12" s="17" customFormat="1" ht="9" customHeight="1">
      <c r="A36" s="17" t="s">
        <v>16</v>
      </c>
      <c r="B36" s="57">
        <v>13612</v>
      </c>
      <c r="C36" s="57">
        <v>75507</v>
      </c>
      <c r="D36" s="57">
        <v>15475</v>
      </c>
      <c r="E36" s="57">
        <f t="shared" si="1"/>
        <v>104594</v>
      </c>
      <c r="F36" s="57"/>
      <c r="G36" s="57">
        <v>76195</v>
      </c>
      <c r="H36" s="57">
        <v>46439</v>
      </c>
      <c r="I36" s="57"/>
      <c r="J36" s="62">
        <v>403</v>
      </c>
      <c r="K36" s="57">
        <v>227631</v>
      </c>
      <c r="L36" s="57"/>
    </row>
    <row r="37" spans="1:12" s="17" customFormat="1" ht="9" customHeight="1">
      <c r="A37" s="17" t="s">
        <v>17</v>
      </c>
      <c r="B37" s="57">
        <v>3739</v>
      </c>
      <c r="C37" s="57">
        <v>14474</v>
      </c>
      <c r="D37" s="57">
        <v>2869</v>
      </c>
      <c r="E37" s="57">
        <f t="shared" si="1"/>
        <v>21082</v>
      </c>
      <c r="F37" s="57"/>
      <c r="G37" s="57">
        <v>24498</v>
      </c>
      <c r="H37" s="57">
        <v>25442</v>
      </c>
      <c r="I37" s="57"/>
      <c r="J37" s="62" t="s">
        <v>32</v>
      </c>
      <c r="K37" s="57">
        <v>71022</v>
      </c>
      <c r="L37" s="57"/>
    </row>
    <row r="38" spans="1:12" s="17" customFormat="1" ht="9" customHeight="1">
      <c r="A38" s="17" t="s">
        <v>18</v>
      </c>
      <c r="B38" s="57">
        <v>15308</v>
      </c>
      <c r="C38" s="57">
        <v>79627</v>
      </c>
      <c r="D38" s="57">
        <v>6240</v>
      </c>
      <c r="E38" s="57">
        <f t="shared" si="1"/>
        <v>101175</v>
      </c>
      <c r="F38" s="57"/>
      <c r="G38" s="57">
        <v>173019</v>
      </c>
      <c r="H38" s="57">
        <v>8760</v>
      </c>
      <c r="I38" s="57"/>
      <c r="J38" s="62">
        <v>6201</v>
      </c>
      <c r="K38" s="57">
        <v>289155</v>
      </c>
      <c r="L38" s="57"/>
    </row>
    <row r="39" spans="1:12" s="17" customFormat="1" ht="9" customHeight="1">
      <c r="A39" s="17" t="s">
        <v>19</v>
      </c>
      <c r="B39" s="57">
        <v>30532</v>
      </c>
      <c r="C39" s="57">
        <v>15637</v>
      </c>
      <c r="D39" s="57">
        <v>5238</v>
      </c>
      <c r="E39" s="57">
        <f t="shared" si="1"/>
        <v>51407</v>
      </c>
      <c r="F39" s="57"/>
      <c r="G39" s="57">
        <v>47621</v>
      </c>
      <c r="H39" s="57">
        <v>2389</v>
      </c>
      <c r="I39" s="57"/>
      <c r="J39" s="62">
        <v>15112</v>
      </c>
      <c r="K39" s="57">
        <v>116529</v>
      </c>
      <c r="L39" s="57"/>
    </row>
    <row r="40" spans="1:12" s="17" customFormat="1" ht="9" customHeight="1">
      <c r="A40" s="17" t="s">
        <v>20</v>
      </c>
      <c r="B40" s="57">
        <v>27342</v>
      </c>
      <c r="C40" s="57">
        <v>85103</v>
      </c>
      <c r="D40" s="57">
        <v>10760</v>
      </c>
      <c r="E40" s="57">
        <f t="shared" si="1"/>
        <v>123205</v>
      </c>
      <c r="F40" s="57"/>
      <c r="G40" s="57">
        <v>52972</v>
      </c>
      <c r="H40" s="57">
        <v>3394</v>
      </c>
      <c r="I40" s="57"/>
      <c r="J40" s="62">
        <v>12342</v>
      </c>
      <c r="K40" s="57">
        <v>191913</v>
      </c>
      <c r="L40" s="57"/>
    </row>
    <row r="41" spans="1:12" s="17" customFormat="1" ht="9" customHeight="1">
      <c r="A41" s="17" t="s">
        <v>21</v>
      </c>
      <c r="B41" s="57">
        <v>100586</v>
      </c>
      <c r="C41" s="57">
        <v>169211</v>
      </c>
      <c r="D41" s="57">
        <v>33238</v>
      </c>
      <c r="E41" s="57">
        <f t="shared" si="1"/>
        <v>303035</v>
      </c>
      <c r="F41" s="57"/>
      <c r="G41" s="57">
        <v>134396</v>
      </c>
      <c r="H41" s="57">
        <v>31987</v>
      </c>
      <c r="I41" s="57"/>
      <c r="J41" s="62">
        <v>11093</v>
      </c>
      <c r="K41" s="57">
        <v>480511</v>
      </c>
      <c r="L41" s="57"/>
    </row>
    <row r="42" spans="1:12" s="17" customFormat="1" ht="9" customHeight="1">
      <c r="A42" s="17" t="s">
        <v>22</v>
      </c>
      <c r="B42" s="57">
        <v>31533</v>
      </c>
      <c r="C42" s="57">
        <v>36713</v>
      </c>
      <c r="D42" s="57">
        <v>72959</v>
      </c>
      <c r="E42" s="57">
        <f t="shared" si="1"/>
        <v>141205</v>
      </c>
      <c r="F42" s="57"/>
      <c r="G42" s="57">
        <v>66655</v>
      </c>
      <c r="H42" s="57">
        <v>9297</v>
      </c>
      <c r="I42" s="57"/>
      <c r="J42" s="62">
        <v>4335</v>
      </c>
      <c r="K42" s="57">
        <v>221492</v>
      </c>
      <c r="L42" s="57"/>
    </row>
    <row r="43" spans="1:12" s="17" customFormat="1" ht="9" customHeight="1">
      <c r="A43" s="17" t="s">
        <v>23</v>
      </c>
      <c r="B43" s="57">
        <v>43131</v>
      </c>
      <c r="C43" s="57">
        <v>178465</v>
      </c>
      <c r="D43" s="57">
        <v>28333</v>
      </c>
      <c r="E43" s="57">
        <f t="shared" si="1"/>
        <v>249929</v>
      </c>
      <c r="F43" s="57"/>
      <c r="G43" s="57">
        <v>173095</v>
      </c>
      <c r="H43" s="57">
        <v>14505</v>
      </c>
      <c r="I43" s="57"/>
      <c r="J43" s="62">
        <v>95084</v>
      </c>
      <c r="K43" s="57">
        <v>532613</v>
      </c>
      <c r="L43" s="57"/>
    </row>
    <row r="44" spans="1:12" s="17" customFormat="1" ht="9" customHeight="1">
      <c r="A44" s="28" t="s">
        <v>24</v>
      </c>
      <c r="B44" s="77">
        <f>SUM(B22:B25,B28:B43)</f>
        <v>1440880</v>
      </c>
      <c r="C44" s="77">
        <f aca="true" t="shared" si="2" ref="C44:J44">SUM(C22:C25,C28:C43)</f>
        <v>1166866</v>
      </c>
      <c r="D44" s="77">
        <f t="shared" si="2"/>
        <v>363403</v>
      </c>
      <c r="E44" s="77">
        <f t="shared" si="2"/>
        <v>2971149</v>
      </c>
      <c r="F44" s="77"/>
      <c r="G44" s="77">
        <f t="shared" si="2"/>
        <v>2834214</v>
      </c>
      <c r="H44" s="77">
        <f t="shared" si="2"/>
        <v>783665</v>
      </c>
      <c r="I44" s="77"/>
      <c r="J44" s="77">
        <f t="shared" si="2"/>
        <v>266188</v>
      </c>
      <c r="K44" s="77">
        <f>SUM(K22:K25,K28:K43)</f>
        <v>6855216</v>
      </c>
      <c r="L44" s="57"/>
    </row>
    <row r="45" spans="1:12" s="17" customFormat="1" ht="9" customHeight="1">
      <c r="A45" s="28" t="s">
        <v>29</v>
      </c>
      <c r="B45" s="77">
        <f>SUM(B22:B25,B28:B31)</f>
        <v>1050306</v>
      </c>
      <c r="C45" s="77">
        <f aca="true" t="shared" si="3" ref="C45:K45">SUM(C22:C25,C28:C31)</f>
        <v>311493</v>
      </c>
      <c r="D45" s="77">
        <f t="shared" si="3"/>
        <v>148036</v>
      </c>
      <c r="E45" s="77">
        <f t="shared" si="3"/>
        <v>1509835</v>
      </c>
      <c r="F45" s="77">
        <f t="shared" si="3"/>
        <v>0</v>
      </c>
      <c r="G45" s="77">
        <f t="shared" si="3"/>
        <v>1136746</v>
      </c>
      <c r="H45" s="77">
        <f t="shared" si="3"/>
        <v>375320</v>
      </c>
      <c r="I45" s="77"/>
      <c r="J45" s="77">
        <f t="shared" si="3"/>
        <v>4023</v>
      </c>
      <c r="K45" s="77">
        <f t="shared" si="3"/>
        <v>3025924</v>
      </c>
      <c r="L45" s="57"/>
    </row>
    <row r="46" spans="1:12" s="17" customFormat="1" ht="9" customHeight="1">
      <c r="A46" s="28" t="s">
        <v>30</v>
      </c>
      <c r="B46" s="77">
        <f>SUM(B32:B35)</f>
        <v>124791</v>
      </c>
      <c r="C46" s="77">
        <f aca="true" t="shared" si="4" ref="C46:K46">SUM(C32:C35)</f>
        <v>200636</v>
      </c>
      <c r="D46" s="77">
        <f t="shared" si="4"/>
        <v>40255</v>
      </c>
      <c r="E46" s="77">
        <f t="shared" si="4"/>
        <v>365682</v>
      </c>
      <c r="F46" s="77">
        <f t="shared" si="4"/>
        <v>0</v>
      </c>
      <c r="G46" s="77">
        <f t="shared" si="4"/>
        <v>949017</v>
      </c>
      <c r="H46" s="77">
        <f t="shared" si="4"/>
        <v>266132</v>
      </c>
      <c r="I46" s="77"/>
      <c r="J46" s="77">
        <f t="shared" si="4"/>
        <v>117595</v>
      </c>
      <c r="K46" s="77">
        <f t="shared" si="4"/>
        <v>1698426</v>
      </c>
      <c r="L46" s="57"/>
    </row>
    <row r="47" spans="1:12" s="17" customFormat="1" ht="9" customHeight="1">
      <c r="A47" s="28" t="s">
        <v>31</v>
      </c>
      <c r="B47" s="77">
        <f>SUM(B36:B43)</f>
        <v>265783</v>
      </c>
      <c r="C47" s="77">
        <f aca="true" t="shared" si="5" ref="C47:K47">SUM(C36:C43)</f>
        <v>654737</v>
      </c>
      <c r="D47" s="77">
        <f t="shared" si="5"/>
        <v>175112</v>
      </c>
      <c r="E47" s="77">
        <f t="shared" si="5"/>
        <v>1095632</v>
      </c>
      <c r="F47" s="77">
        <f t="shared" si="5"/>
        <v>0</v>
      </c>
      <c r="G47" s="77">
        <f t="shared" si="5"/>
        <v>748451</v>
      </c>
      <c r="H47" s="77">
        <f t="shared" si="5"/>
        <v>142213</v>
      </c>
      <c r="I47" s="77"/>
      <c r="J47" s="77">
        <f t="shared" si="5"/>
        <v>144570</v>
      </c>
      <c r="K47" s="77">
        <f t="shared" si="5"/>
        <v>2130866</v>
      </c>
      <c r="L47" s="57"/>
    </row>
    <row r="48" spans="1:11" s="28" customFormat="1" ht="9" customHeight="1">
      <c r="A48" s="108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="17" customFormat="1" ht="9" customHeight="1"/>
    <row r="50" spans="1:10" s="17" customFormat="1" ht="9" customHeight="1">
      <c r="A50" s="17" t="s">
        <v>135</v>
      </c>
      <c r="J50" s="57"/>
    </row>
    <row r="51" s="17" customFormat="1" ht="9" customHeight="1">
      <c r="A51" s="17" t="s">
        <v>56</v>
      </c>
    </row>
    <row r="52" spans="1:3" ht="9" customHeight="1">
      <c r="A52" s="17"/>
      <c r="B52" s="17"/>
      <c r="C52" s="17"/>
    </row>
  </sheetData>
  <mergeCells count="7">
    <mergeCell ref="A20:K20"/>
    <mergeCell ref="A1:K1"/>
    <mergeCell ref="A5:A6"/>
    <mergeCell ref="J5:J6"/>
    <mergeCell ref="K5:K6"/>
    <mergeCell ref="G5:H5"/>
    <mergeCell ref="B5:E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6">
      <selection activeCell="A52" sqref="A52:IV52"/>
    </sheetView>
  </sheetViews>
  <sheetFormatPr defaultColWidth="9.140625" defaultRowHeight="9" customHeight="1"/>
  <cols>
    <col min="1" max="1" width="23.00390625" style="51" customWidth="1"/>
    <col min="2" max="6" width="7.7109375" style="51" customWidth="1"/>
    <col min="7" max="11" width="6.28125" style="51" customWidth="1"/>
    <col min="12" max="16384" width="9.140625" style="51" customWidth="1"/>
  </cols>
  <sheetData>
    <row r="1" spans="1:11" ht="12" customHeight="1">
      <c r="A1" s="278" t="s">
        <v>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ht="18" customHeight="1"/>
    <row r="3" s="1" customFormat="1" ht="12.75" customHeight="1">
      <c r="A3" s="4" t="s">
        <v>166</v>
      </c>
    </row>
    <row r="4" spans="2:6" ht="7.5" customHeight="1">
      <c r="B4" s="87"/>
      <c r="C4" s="87"/>
      <c r="D4" s="87"/>
      <c r="E4" s="87"/>
      <c r="F4" s="87"/>
    </row>
    <row r="5" spans="1:11" s="17" customFormat="1" ht="18" customHeight="1">
      <c r="A5" s="289" t="s">
        <v>153</v>
      </c>
      <c r="B5" s="275" t="s">
        <v>152</v>
      </c>
      <c r="C5" s="252" t="s">
        <v>57</v>
      </c>
      <c r="D5" s="275" t="s">
        <v>145</v>
      </c>
      <c r="E5" s="252" t="s">
        <v>58</v>
      </c>
      <c r="F5" s="275" t="s">
        <v>165</v>
      </c>
      <c r="G5" s="277" t="s">
        <v>169</v>
      </c>
      <c r="H5" s="277"/>
      <c r="I5" s="277"/>
      <c r="J5" s="277"/>
      <c r="K5" s="277"/>
    </row>
    <row r="6" spans="1:11" s="17" customFormat="1" ht="30" customHeight="1">
      <c r="A6" s="291"/>
      <c r="B6" s="291"/>
      <c r="C6" s="286"/>
      <c r="D6" s="291"/>
      <c r="E6" s="286"/>
      <c r="F6" s="291"/>
      <c r="G6" s="135" t="s">
        <v>151</v>
      </c>
      <c r="H6" s="136" t="s">
        <v>57</v>
      </c>
      <c r="I6" s="182" t="s">
        <v>145</v>
      </c>
      <c r="J6" s="136" t="s">
        <v>58</v>
      </c>
      <c r="K6" s="136" t="s">
        <v>25</v>
      </c>
    </row>
    <row r="7" spans="1:11" ht="9" customHeight="1">
      <c r="A7" s="20"/>
      <c r="B7" s="57"/>
      <c r="C7" s="57"/>
      <c r="D7" s="57"/>
      <c r="E7" s="57"/>
      <c r="F7" s="57"/>
      <c r="G7" s="76"/>
      <c r="H7" s="76"/>
      <c r="I7" s="76"/>
      <c r="J7" s="76"/>
      <c r="K7" s="76"/>
    </row>
    <row r="8" spans="1:11" ht="9" customHeight="1">
      <c r="A8" s="20">
        <v>1990</v>
      </c>
      <c r="B8" s="57">
        <v>485512</v>
      </c>
      <c r="C8" s="57">
        <v>1861877</v>
      </c>
      <c r="D8" s="57">
        <v>355634</v>
      </c>
      <c r="E8" s="57">
        <v>4057071</v>
      </c>
      <c r="F8" s="57">
        <f aca="true" t="shared" si="0" ref="F8:F19">SUM(B8:E8)</f>
        <v>6760094</v>
      </c>
      <c r="G8" s="76">
        <v>7.2</v>
      </c>
      <c r="H8" s="76">
        <v>27.5</v>
      </c>
      <c r="I8" s="76">
        <v>5.3</v>
      </c>
      <c r="J8" s="76">
        <v>60</v>
      </c>
      <c r="K8" s="76">
        <f>SUM(G8:J8)</f>
        <v>100</v>
      </c>
    </row>
    <row r="9" spans="1:11" ht="9" customHeight="1">
      <c r="A9" s="20">
        <v>1991</v>
      </c>
      <c r="B9" s="57">
        <v>486370</v>
      </c>
      <c r="C9" s="57">
        <v>1862444</v>
      </c>
      <c r="D9" s="57">
        <v>355834</v>
      </c>
      <c r="E9" s="57">
        <v>4059300</v>
      </c>
      <c r="F9" s="57">
        <f t="shared" si="0"/>
        <v>6763948</v>
      </c>
      <c r="G9" s="76">
        <v>7.2</v>
      </c>
      <c r="H9" s="76">
        <v>27.5</v>
      </c>
      <c r="I9" s="76">
        <v>5.3</v>
      </c>
      <c r="J9" s="76">
        <v>60</v>
      </c>
      <c r="K9" s="76">
        <v>100</v>
      </c>
    </row>
    <row r="10" spans="1:11" ht="9" customHeight="1">
      <c r="A10" s="20">
        <v>1992</v>
      </c>
      <c r="B10" s="57">
        <v>493331</v>
      </c>
      <c r="C10" s="57">
        <v>1862664</v>
      </c>
      <c r="D10" s="57">
        <v>355861</v>
      </c>
      <c r="E10" s="57">
        <v>4059766</v>
      </c>
      <c r="F10" s="57">
        <f t="shared" si="0"/>
        <v>6771622</v>
      </c>
      <c r="G10" s="76">
        <v>7.285270796273034</v>
      </c>
      <c r="H10" s="76">
        <v>27.506910456608473</v>
      </c>
      <c r="I10" s="76">
        <v>5.255181107273856</v>
      </c>
      <c r="J10" s="76">
        <v>59.95263763984463</v>
      </c>
      <c r="K10" s="76">
        <v>100</v>
      </c>
    </row>
    <row r="11" spans="1:11" ht="9" customHeight="1">
      <c r="A11" s="20">
        <v>1993</v>
      </c>
      <c r="B11" s="57">
        <v>494048</v>
      </c>
      <c r="C11" s="57">
        <v>1863642</v>
      </c>
      <c r="D11" s="57">
        <v>356129</v>
      </c>
      <c r="E11" s="57">
        <v>4062550</v>
      </c>
      <c r="F11" s="57">
        <f t="shared" si="0"/>
        <v>6776369</v>
      </c>
      <c r="G11" s="76">
        <v>7.290748186823946</v>
      </c>
      <c r="H11" s="76">
        <v>27.502073750706312</v>
      </c>
      <c r="I11" s="76">
        <v>5.255454654255103</v>
      </c>
      <c r="J11" s="76">
        <v>59.95172340821463</v>
      </c>
      <c r="K11" s="76">
        <v>100</v>
      </c>
    </row>
    <row r="12" spans="1:11" ht="9" customHeight="1">
      <c r="A12" s="20">
        <v>1994</v>
      </c>
      <c r="B12" s="57">
        <v>494237</v>
      </c>
      <c r="C12" s="57">
        <v>1864520</v>
      </c>
      <c r="D12" s="57">
        <v>356355</v>
      </c>
      <c r="E12" s="57">
        <v>4064101</v>
      </c>
      <c r="F12" s="57">
        <f t="shared" si="0"/>
        <v>6779213</v>
      </c>
      <c r="G12" s="76">
        <v>7.290477522980912</v>
      </c>
      <c r="H12" s="76">
        <v>27.503487499212664</v>
      </c>
      <c r="I12" s="76">
        <v>5.256583618186949</v>
      </c>
      <c r="J12" s="76">
        <v>59.949451359619474</v>
      </c>
      <c r="K12" s="76">
        <v>100</v>
      </c>
    </row>
    <row r="13" spans="1:11" ht="9" customHeight="1">
      <c r="A13" s="20">
        <v>1995</v>
      </c>
      <c r="B13" s="57">
        <v>506795</v>
      </c>
      <c r="C13" s="57">
        <v>1873744</v>
      </c>
      <c r="D13" s="57">
        <v>353411</v>
      </c>
      <c r="E13" s="57">
        <v>4087331</v>
      </c>
      <c r="F13" s="57">
        <f t="shared" si="0"/>
        <v>6821281</v>
      </c>
      <c r="G13" s="17">
        <v>7.4</v>
      </c>
      <c r="H13" s="17">
        <v>27.5</v>
      </c>
      <c r="I13" s="17">
        <v>5.2</v>
      </c>
      <c r="J13" s="17">
        <v>59.9</v>
      </c>
      <c r="K13" s="97">
        <v>100</v>
      </c>
    </row>
    <row r="14" spans="1:11" ht="9" customHeight="1">
      <c r="A14" s="20">
        <v>1996</v>
      </c>
      <c r="B14" s="57">
        <v>509049</v>
      </c>
      <c r="C14" s="57">
        <v>1874060</v>
      </c>
      <c r="D14" s="57">
        <v>352240</v>
      </c>
      <c r="E14" s="57">
        <v>4101827</v>
      </c>
      <c r="F14" s="57">
        <f t="shared" si="0"/>
        <v>6837176</v>
      </c>
      <c r="G14" s="17">
        <v>7.4</v>
      </c>
      <c r="H14" s="17">
        <v>27.4</v>
      </c>
      <c r="I14" s="17">
        <v>5.2</v>
      </c>
      <c r="J14" s="76">
        <v>60</v>
      </c>
      <c r="K14" s="97">
        <v>100</v>
      </c>
    </row>
    <row r="15" spans="1:11" ht="9" customHeight="1">
      <c r="A15" s="20">
        <v>1997</v>
      </c>
      <c r="B15" s="57">
        <v>510064</v>
      </c>
      <c r="C15" s="57">
        <v>1874943</v>
      </c>
      <c r="D15" s="57">
        <v>352392</v>
      </c>
      <c r="E15" s="57">
        <v>4105236</v>
      </c>
      <c r="F15" s="57">
        <f t="shared" si="0"/>
        <v>6842635</v>
      </c>
      <c r="G15" s="17">
        <v>7.5</v>
      </c>
      <c r="H15" s="17">
        <v>27.4</v>
      </c>
      <c r="I15" s="17">
        <v>5.1</v>
      </c>
      <c r="J15" s="76">
        <v>60</v>
      </c>
      <c r="K15" s="97">
        <v>100</v>
      </c>
    </row>
    <row r="16" spans="1:11" ht="9" customHeight="1">
      <c r="A16" s="20">
        <v>1998</v>
      </c>
      <c r="B16" s="57">
        <v>510547</v>
      </c>
      <c r="C16" s="57">
        <v>1875020</v>
      </c>
      <c r="D16" s="57">
        <v>352466</v>
      </c>
      <c r="E16" s="57">
        <v>4109454</v>
      </c>
      <c r="F16" s="57">
        <f t="shared" si="0"/>
        <v>6847487</v>
      </c>
      <c r="G16" s="17">
        <v>7.5</v>
      </c>
      <c r="H16" s="17">
        <v>27.4</v>
      </c>
      <c r="I16" s="17">
        <v>5.1</v>
      </c>
      <c r="J16" s="76">
        <v>60</v>
      </c>
      <c r="K16" s="97">
        <f>SUM(G16:J16)</f>
        <v>100</v>
      </c>
    </row>
    <row r="17" spans="1:11" ht="9" customHeight="1">
      <c r="A17" s="20">
        <v>1999</v>
      </c>
      <c r="B17" s="57">
        <v>510923</v>
      </c>
      <c r="C17" s="57">
        <v>1876300</v>
      </c>
      <c r="D17" s="57">
        <v>352501</v>
      </c>
      <c r="E17" s="57">
        <v>4113384</v>
      </c>
      <c r="F17" s="57">
        <f t="shared" si="0"/>
        <v>6853108</v>
      </c>
      <c r="G17" s="17">
        <v>7.5</v>
      </c>
      <c r="H17" s="17">
        <v>27.4</v>
      </c>
      <c r="I17" s="17">
        <v>5.1</v>
      </c>
      <c r="J17" s="76">
        <v>60</v>
      </c>
      <c r="K17" s="97">
        <v>100</v>
      </c>
    </row>
    <row r="18" spans="1:11" ht="9" customHeight="1">
      <c r="A18" s="20">
        <v>2000</v>
      </c>
      <c r="B18" s="57">
        <v>511372</v>
      </c>
      <c r="C18" s="57">
        <v>1875556</v>
      </c>
      <c r="D18" s="57">
        <v>352876</v>
      </c>
      <c r="E18" s="57">
        <v>4113992</v>
      </c>
      <c r="F18" s="57">
        <f t="shared" si="0"/>
        <v>6853796</v>
      </c>
      <c r="G18" s="17">
        <v>7.5</v>
      </c>
      <c r="H18" s="17">
        <v>27.4</v>
      </c>
      <c r="I18" s="17">
        <v>5.1</v>
      </c>
      <c r="J18" s="76">
        <v>60</v>
      </c>
      <c r="K18" s="97">
        <f>SUM(G18:J18)</f>
        <v>100</v>
      </c>
    </row>
    <row r="19" spans="1:11" ht="9" customHeight="1">
      <c r="A19" s="20">
        <v>2001</v>
      </c>
      <c r="B19" s="57">
        <v>511499</v>
      </c>
      <c r="C19" s="57">
        <v>1876401</v>
      </c>
      <c r="D19" s="57">
        <v>352884</v>
      </c>
      <c r="E19" s="57">
        <v>4114432</v>
      </c>
      <c r="F19" s="57">
        <f t="shared" si="0"/>
        <v>6855216</v>
      </c>
      <c r="G19" s="171">
        <f>B17/F17*100</f>
        <v>7.455347267254507</v>
      </c>
      <c r="H19" s="171">
        <f>C17/F17*100</f>
        <v>27.378818486444402</v>
      </c>
      <c r="I19" s="171">
        <f>D17/F17*100</f>
        <v>5.14366620225451</v>
      </c>
      <c r="J19" s="171">
        <f>E17/F17*100</f>
        <v>60.02216804404659</v>
      </c>
      <c r="K19" s="171">
        <f>SUM(G19:J19)</f>
        <v>100</v>
      </c>
    </row>
    <row r="20" spans="1:11" ht="9" customHeight="1">
      <c r="A20" s="53"/>
      <c r="B20" s="53"/>
      <c r="C20" s="53"/>
      <c r="D20" s="53"/>
      <c r="E20" s="53"/>
      <c r="F20" s="53"/>
      <c r="G20" s="171"/>
      <c r="H20" s="171"/>
      <c r="I20" s="171"/>
      <c r="J20" s="171"/>
      <c r="K20" s="171"/>
    </row>
    <row r="21" spans="1:11" ht="9" customHeight="1">
      <c r="A21" s="287" t="s">
        <v>108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9" customHeight="1">
      <c r="A22" s="17"/>
      <c r="B22" s="57"/>
      <c r="C22" s="98"/>
      <c r="D22" s="57"/>
      <c r="E22" s="57"/>
      <c r="F22" s="57"/>
      <c r="G22" s="99"/>
      <c r="H22" s="99"/>
      <c r="I22" s="99"/>
      <c r="J22" s="99"/>
      <c r="K22" s="99"/>
    </row>
    <row r="23" spans="1:11" ht="9" customHeight="1">
      <c r="A23" s="17" t="s">
        <v>2</v>
      </c>
      <c r="B23" s="57">
        <v>7600</v>
      </c>
      <c r="C23" s="57">
        <v>189898</v>
      </c>
      <c r="D23" s="57">
        <v>16657</v>
      </c>
      <c r="E23" s="57">
        <v>456145</v>
      </c>
      <c r="F23" s="57">
        <f aca="true" t="shared" si="1" ref="F23:F44">SUM(B23:E23)</f>
        <v>670300</v>
      </c>
      <c r="G23" s="97">
        <f>B23/$B$45*100</f>
        <v>1.4847635904709435</v>
      </c>
      <c r="H23" s="97">
        <f>C23/$C$45*100</f>
        <v>10.119846031768871</v>
      </c>
      <c r="I23" s="97">
        <f>D23/$D$45*100</f>
        <v>4.720114255272121</v>
      </c>
      <c r="J23" s="97">
        <f>E23/$E$45*100</f>
        <v>11.086029651049326</v>
      </c>
      <c r="K23" s="97">
        <f>F23/$F$45*100</f>
        <v>9.77706027149976</v>
      </c>
    </row>
    <row r="24" spans="1:12" ht="9" customHeight="1">
      <c r="A24" s="17" t="s">
        <v>3</v>
      </c>
      <c r="B24" s="57">
        <v>2</v>
      </c>
      <c r="C24" s="57">
        <v>30105</v>
      </c>
      <c r="D24" s="57">
        <v>11842</v>
      </c>
      <c r="E24" s="57">
        <v>36083</v>
      </c>
      <c r="F24" s="57">
        <f t="shared" si="1"/>
        <v>78032</v>
      </c>
      <c r="G24" s="100" t="s">
        <v>81</v>
      </c>
      <c r="H24" s="97">
        <f aca="true" t="shared" si="2" ref="H24:H48">C24/$C$45*100</f>
        <v>1.604324241363268</v>
      </c>
      <c r="I24" s="97">
        <f aca="true" t="shared" si="3" ref="I24:I48">D24/$D$45*100</f>
        <v>3.355681876144111</v>
      </c>
      <c r="J24" s="97">
        <f aca="true" t="shared" si="4" ref="J24:J48">E24/$E$45*100</f>
        <v>0.876951863768786</v>
      </c>
      <c r="K24" s="97">
        <f aca="true" t="shared" si="5" ref="K24:K48">F24/$F$45*100</f>
        <v>1.1381822573559142</v>
      </c>
      <c r="L24" s="89"/>
    </row>
    <row r="25" spans="1:11" ht="9" customHeight="1">
      <c r="A25" s="17" t="s">
        <v>4</v>
      </c>
      <c r="B25" s="57">
        <v>11074</v>
      </c>
      <c r="C25" s="57">
        <v>147026</v>
      </c>
      <c r="D25" s="57">
        <v>10848</v>
      </c>
      <c r="E25" s="57">
        <v>324530</v>
      </c>
      <c r="F25" s="57">
        <f t="shared" si="1"/>
        <v>493478</v>
      </c>
      <c r="G25" s="97">
        <f aca="true" t="shared" si="6" ref="G25:G48">B25/$B$45*100</f>
        <v>2.1634568422204246</v>
      </c>
      <c r="H25" s="97">
        <f t="shared" si="2"/>
        <v>7.835156150495792</v>
      </c>
      <c r="I25" s="97">
        <f t="shared" si="3"/>
        <v>3.074010892789336</v>
      </c>
      <c r="J25" s="97">
        <f t="shared" si="4"/>
        <v>7.887292862258795</v>
      </c>
      <c r="K25" s="97">
        <f t="shared" si="5"/>
        <v>7.197917572220137</v>
      </c>
    </row>
    <row r="26" spans="1:11" ht="9" customHeight="1">
      <c r="A26" s="17" t="s">
        <v>5</v>
      </c>
      <c r="B26" s="57">
        <v>13537</v>
      </c>
      <c r="C26" s="57">
        <v>312720</v>
      </c>
      <c r="D26" s="57">
        <v>19340</v>
      </c>
      <c r="E26" s="57">
        <v>286451</v>
      </c>
      <c r="F26" s="57">
        <f t="shared" si="1"/>
        <v>632048</v>
      </c>
      <c r="G26" s="97">
        <f t="shared" si="6"/>
        <v>2.644637463711206</v>
      </c>
      <c r="H26" s="97">
        <f t="shared" si="2"/>
        <v>16.66514787441027</v>
      </c>
      <c r="I26" s="97">
        <f t="shared" si="3"/>
        <v>5.480399213361519</v>
      </c>
      <c r="J26" s="97">
        <f t="shared" si="4"/>
        <v>6.961830732711595</v>
      </c>
      <c r="K26" s="97">
        <f t="shared" si="5"/>
        <v>9.219112920305655</v>
      </c>
    </row>
    <row r="27" spans="1:11" ht="9" customHeight="1">
      <c r="A27" s="67" t="s">
        <v>6</v>
      </c>
      <c r="B27" s="79">
        <v>5529</v>
      </c>
      <c r="C27" s="79">
        <v>88482</v>
      </c>
      <c r="D27" s="79">
        <v>7191</v>
      </c>
      <c r="E27" s="79">
        <v>207663</v>
      </c>
      <c r="F27" s="79">
        <f t="shared" si="1"/>
        <v>308865</v>
      </c>
      <c r="G27" s="101">
        <f t="shared" si="6"/>
        <v>1.0801655120676115</v>
      </c>
      <c r="H27" s="101">
        <f t="shared" si="2"/>
        <v>4.715290401073067</v>
      </c>
      <c r="I27" s="81">
        <f t="shared" si="3"/>
        <v>2.0377223755575327</v>
      </c>
      <c r="J27" s="81">
        <f t="shared" si="4"/>
        <v>5.0469876364442365</v>
      </c>
      <c r="K27" s="101">
        <f t="shared" si="5"/>
        <v>4.505134597578357</v>
      </c>
    </row>
    <row r="28" spans="1:11" ht="9" customHeight="1">
      <c r="A28" s="67" t="s">
        <v>7</v>
      </c>
      <c r="B28" s="79">
        <v>8008</v>
      </c>
      <c r="C28" s="79">
        <v>224238</v>
      </c>
      <c r="D28" s="79">
        <v>12149</v>
      </c>
      <c r="E28" s="79">
        <v>78788</v>
      </c>
      <c r="F28" s="79">
        <f t="shared" si="1"/>
        <v>323183</v>
      </c>
      <c r="G28" s="101">
        <f t="shared" si="6"/>
        <v>1.564471951643594</v>
      </c>
      <c r="H28" s="101">
        <f t="shared" si="2"/>
        <v>11.949857473337202</v>
      </c>
      <c r="I28" s="81">
        <f t="shared" si="3"/>
        <v>3.4426768378039867</v>
      </c>
      <c r="J28" s="81">
        <f t="shared" si="4"/>
        <v>1.9148430962673588</v>
      </c>
      <c r="K28" s="101">
        <f t="shared" si="5"/>
        <v>4.713978322727296</v>
      </c>
    </row>
    <row r="29" spans="1:11" ht="9" customHeight="1">
      <c r="A29" s="17" t="s">
        <v>8</v>
      </c>
      <c r="B29" s="57">
        <v>19177</v>
      </c>
      <c r="C29" s="57">
        <v>83605</v>
      </c>
      <c r="D29" s="57">
        <v>31246</v>
      </c>
      <c r="E29" s="57">
        <v>138317</v>
      </c>
      <c r="F29" s="57">
        <f t="shared" si="1"/>
        <v>272345</v>
      </c>
      <c r="G29" s="97">
        <f t="shared" si="6"/>
        <v>3.7464883387449057</v>
      </c>
      <c r="H29" s="97">
        <f t="shared" si="2"/>
        <v>4.455390406881781</v>
      </c>
      <c r="I29" s="97">
        <f t="shared" si="3"/>
        <v>8.854216846985214</v>
      </c>
      <c r="J29" s="97">
        <f t="shared" si="4"/>
        <v>3.361620456749914</v>
      </c>
      <c r="K29" s="97">
        <f t="shared" si="5"/>
        <v>3.9724503649732985</v>
      </c>
    </row>
    <row r="30" spans="1:11" ht="9" customHeight="1">
      <c r="A30" s="17" t="s">
        <v>9</v>
      </c>
      <c r="B30" s="57">
        <v>23369</v>
      </c>
      <c r="C30" s="57">
        <v>76728</v>
      </c>
      <c r="D30" s="57">
        <v>5892</v>
      </c>
      <c r="E30" s="57">
        <v>80716</v>
      </c>
      <c r="F30" s="57">
        <f t="shared" si="1"/>
        <v>186705</v>
      </c>
      <c r="G30" s="97">
        <f t="shared" si="6"/>
        <v>4.565452677067826</v>
      </c>
      <c r="H30" s="97">
        <f t="shared" si="2"/>
        <v>4.088908499960831</v>
      </c>
      <c r="I30" s="97">
        <f t="shared" si="3"/>
        <v>1.6696231729641198</v>
      </c>
      <c r="J30" s="97">
        <f t="shared" si="4"/>
        <v>1.9617007077006157</v>
      </c>
      <c r="K30" s="97">
        <f t="shared" si="5"/>
        <v>2.723297087856725</v>
      </c>
    </row>
    <row r="31" spans="1:11" ht="9" customHeight="1">
      <c r="A31" s="17" t="s">
        <v>10</v>
      </c>
      <c r="B31" s="57">
        <v>6497</v>
      </c>
      <c r="C31" s="57">
        <v>31655</v>
      </c>
      <c r="D31" s="57">
        <v>10156</v>
      </c>
      <c r="E31" s="57">
        <v>240087</v>
      </c>
      <c r="F31" s="57">
        <f t="shared" si="1"/>
        <v>288395</v>
      </c>
      <c r="G31" s="97">
        <f t="shared" si="6"/>
        <v>1.2692775062223316</v>
      </c>
      <c r="H31" s="97">
        <f t="shared" si="2"/>
        <v>1.6869252237287575</v>
      </c>
      <c r="I31" s="97">
        <f t="shared" si="3"/>
        <v>2.877918015041344</v>
      </c>
      <c r="J31" s="97">
        <f t="shared" si="4"/>
        <v>5.835012114199388</v>
      </c>
      <c r="K31" s="97">
        <f t="shared" si="5"/>
        <v>4.206557208711283</v>
      </c>
    </row>
    <row r="32" spans="1:11" ht="9" customHeight="1">
      <c r="A32" s="17" t="s">
        <v>11</v>
      </c>
      <c r="B32" s="57">
        <v>37254</v>
      </c>
      <c r="C32" s="57">
        <v>16050</v>
      </c>
      <c r="D32" s="57">
        <v>31846</v>
      </c>
      <c r="E32" s="57">
        <v>319677</v>
      </c>
      <c r="F32" s="57">
        <f t="shared" si="1"/>
        <v>404827</v>
      </c>
      <c r="G32" s="97">
        <f t="shared" si="6"/>
        <v>7.278076684132176</v>
      </c>
      <c r="H32" s="97">
        <f t="shared" si="2"/>
        <v>0.855319849655554</v>
      </c>
      <c r="I32" s="97">
        <f t="shared" si="3"/>
        <v>9.024239573356304</v>
      </c>
      <c r="J32" s="97">
        <f t="shared" si="4"/>
        <v>7.7693468102434435</v>
      </c>
      <c r="K32" s="97">
        <f t="shared" si="5"/>
        <v>5.904845559496395</v>
      </c>
    </row>
    <row r="33" spans="1:11" ht="9" customHeight="1">
      <c r="A33" s="17" t="s">
        <v>12</v>
      </c>
      <c r="B33" s="57">
        <v>116169</v>
      </c>
      <c r="C33" s="57">
        <v>18320</v>
      </c>
      <c r="D33" s="57">
        <v>18334</v>
      </c>
      <c r="E33" s="57">
        <v>738025</v>
      </c>
      <c r="F33" s="57">
        <f t="shared" si="1"/>
        <v>890848</v>
      </c>
      <c r="G33" s="97">
        <f t="shared" si="6"/>
        <v>22.695197571239348</v>
      </c>
      <c r="H33" s="97">
        <f t="shared" si="2"/>
        <v>0.9762903206037226</v>
      </c>
      <c r="I33" s="97">
        <f t="shared" si="3"/>
        <v>5.195327775479322</v>
      </c>
      <c r="J33" s="97">
        <f t="shared" si="4"/>
        <v>17.936767986529894</v>
      </c>
      <c r="K33" s="97">
        <f t="shared" si="5"/>
        <v>12.993994612479515</v>
      </c>
    </row>
    <row r="34" spans="1:11" ht="9" customHeight="1">
      <c r="A34" s="17" t="s">
        <v>13</v>
      </c>
      <c r="B34" s="57">
        <v>17062</v>
      </c>
      <c r="C34" s="57">
        <v>22434</v>
      </c>
      <c r="D34" s="57">
        <v>53180</v>
      </c>
      <c r="E34" s="57">
        <v>171593</v>
      </c>
      <c r="F34" s="57">
        <f t="shared" si="1"/>
        <v>264269</v>
      </c>
      <c r="G34" s="97">
        <f t="shared" si="6"/>
        <v>3.333294260607268</v>
      </c>
      <c r="H34" s="97">
        <f t="shared" si="2"/>
        <v>1.1955293150886415</v>
      </c>
      <c r="I34" s="97">
        <f t="shared" si="3"/>
        <v>15.069680980691086</v>
      </c>
      <c r="J34" s="97">
        <f t="shared" si="4"/>
        <v>4.17035172130026</v>
      </c>
      <c r="K34" s="97">
        <f t="shared" si="5"/>
        <v>3.8546530521989704</v>
      </c>
    </row>
    <row r="35" spans="1:11" ht="9" customHeight="1">
      <c r="A35" s="17" t="s">
        <v>14</v>
      </c>
      <c r="B35" s="57">
        <v>14076</v>
      </c>
      <c r="C35" s="57">
        <v>11181</v>
      </c>
      <c r="D35" s="57">
        <v>34396</v>
      </c>
      <c r="E35" s="57">
        <v>100422</v>
      </c>
      <c r="F35" s="57">
        <f t="shared" si="1"/>
        <v>160075</v>
      </c>
      <c r="G35" s="97">
        <f t="shared" si="6"/>
        <v>2.749938460456448</v>
      </c>
      <c r="H35" s="97">
        <f t="shared" si="2"/>
        <v>0.5958461831151868</v>
      </c>
      <c r="I35" s="97">
        <f t="shared" si="3"/>
        <v>9.746836160433444</v>
      </c>
      <c r="J35" s="97">
        <f t="shared" si="4"/>
        <v>2.440630215430785</v>
      </c>
      <c r="K35" s="97">
        <f t="shared" si="5"/>
        <v>2.3348693465020496</v>
      </c>
    </row>
    <row r="36" spans="1:11" ht="9" customHeight="1">
      <c r="A36" s="17" t="s">
        <v>15</v>
      </c>
      <c r="B36" s="57">
        <v>13895</v>
      </c>
      <c r="C36" s="57">
        <v>178059</v>
      </c>
      <c r="D36" s="57">
        <v>38893</v>
      </c>
      <c r="E36" s="57">
        <v>151645</v>
      </c>
      <c r="F36" s="57">
        <f t="shared" si="1"/>
        <v>382492</v>
      </c>
      <c r="G36" s="97">
        <f t="shared" si="6"/>
        <v>2.7145776433676003</v>
      </c>
      <c r="H36" s="97">
        <f t="shared" si="2"/>
        <v>9.488934399365624</v>
      </c>
      <c r="I36" s="97">
        <f t="shared" si="3"/>
        <v>11.021156494584776</v>
      </c>
      <c r="J36" s="97">
        <f t="shared" si="4"/>
        <v>3.6855407084005636</v>
      </c>
      <c r="K36" s="97">
        <f t="shared" si="5"/>
        <v>5.579065101247928</v>
      </c>
    </row>
    <row r="37" spans="1:11" ht="9" customHeight="1">
      <c r="A37" s="17" t="s">
        <v>16</v>
      </c>
      <c r="B37" s="57">
        <v>7194</v>
      </c>
      <c r="C37" s="57">
        <v>165165</v>
      </c>
      <c r="D37" s="57">
        <v>6324</v>
      </c>
      <c r="E37" s="57">
        <v>48960</v>
      </c>
      <c r="F37" s="57">
        <f t="shared" si="1"/>
        <v>227643</v>
      </c>
      <c r="G37" s="97">
        <f t="shared" si="6"/>
        <v>1.4054459565589432</v>
      </c>
      <c r="H37" s="97">
        <f t="shared" si="2"/>
        <v>8.80180080799748</v>
      </c>
      <c r="I37" s="97">
        <f t="shared" si="3"/>
        <v>1.7920395359513053</v>
      </c>
      <c r="J37" s="97">
        <f t="shared" si="4"/>
        <v>1.1899111285125892</v>
      </c>
      <c r="K37" s="97">
        <f t="shared" si="5"/>
        <v>3.320422693398508</v>
      </c>
    </row>
    <row r="38" spans="1:11" ht="9" customHeight="1">
      <c r="A38" s="17" t="s">
        <v>17</v>
      </c>
      <c r="B38" s="57">
        <v>2434</v>
      </c>
      <c r="C38" s="57">
        <v>38794</v>
      </c>
      <c r="D38" s="57">
        <v>1414</v>
      </c>
      <c r="E38" s="57">
        <v>28380</v>
      </c>
      <c r="F38" s="57">
        <f t="shared" si="1"/>
        <v>71022</v>
      </c>
      <c r="G38" s="97">
        <f t="shared" si="6"/>
        <v>0.4755150762113522</v>
      </c>
      <c r="H38" s="97">
        <f t="shared" si="2"/>
        <v>2.067369361217293</v>
      </c>
      <c r="I38" s="97">
        <f t="shared" si="3"/>
        <v>0.40068689181453926</v>
      </c>
      <c r="J38" s="97">
        <f t="shared" si="4"/>
        <v>0.6897401516990866</v>
      </c>
      <c r="K38" s="97">
        <f t="shared" si="5"/>
        <v>1.0359337231127195</v>
      </c>
    </row>
    <row r="39" spans="1:11" ht="9" customHeight="1">
      <c r="A39" s="17" t="s">
        <v>18</v>
      </c>
      <c r="B39" s="57">
        <v>7242</v>
      </c>
      <c r="C39" s="57">
        <v>142387</v>
      </c>
      <c r="D39" s="57">
        <v>7579</v>
      </c>
      <c r="E39" s="57">
        <v>131947</v>
      </c>
      <c r="F39" s="57">
        <f t="shared" si="1"/>
        <v>289155</v>
      </c>
      <c r="G39" s="97">
        <f t="shared" si="6"/>
        <v>1.4148234108145492</v>
      </c>
      <c r="H39" s="97">
        <f t="shared" si="2"/>
        <v>7.5879394039193375</v>
      </c>
      <c r="I39" s="97">
        <f t="shared" si="3"/>
        <v>2.1476704052775055</v>
      </c>
      <c r="J39" s="97">
        <f t="shared" si="4"/>
        <v>3.206805630593354</v>
      </c>
      <c r="K39" s="97">
        <f t="shared" si="5"/>
        <v>4.217642641810403</v>
      </c>
    </row>
    <row r="40" spans="1:11" ht="9" customHeight="1">
      <c r="A40" s="17" t="s">
        <v>19</v>
      </c>
      <c r="B40" s="57">
        <v>14676</v>
      </c>
      <c r="C40" s="57">
        <v>28744</v>
      </c>
      <c r="D40" s="57">
        <v>2537</v>
      </c>
      <c r="E40" s="57">
        <v>70572</v>
      </c>
      <c r="F40" s="57">
        <f t="shared" si="1"/>
        <v>116529</v>
      </c>
      <c r="G40" s="97">
        <f t="shared" si="6"/>
        <v>2.8671566386515224</v>
      </c>
      <c r="H40" s="97">
        <f t="shared" si="2"/>
        <v>1.5317952497507317</v>
      </c>
      <c r="I40" s="97">
        <f t="shared" si="3"/>
        <v>0.718912761339099</v>
      </c>
      <c r="J40" s="97">
        <f t="shared" si="4"/>
        <v>1.715163565387877</v>
      </c>
      <c r="K40" s="97">
        <f t="shared" si="5"/>
        <v>1.6997032021148673</v>
      </c>
    </row>
    <row r="41" spans="1:11" ht="9" customHeight="1">
      <c r="A41" s="17" t="s">
        <v>20</v>
      </c>
      <c r="B41" s="57">
        <v>16327</v>
      </c>
      <c r="C41" s="57">
        <v>91587</v>
      </c>
      <c r="D41" s="57">
        <v>6188</v>
      </c>
      <c r="E41" s="57">
        <v>77811</v>
      </c>
      <c r="F41" s="57">
        <f t="shared" si="1"/>
        <v>191913</v>
      </c>
      <c r="G41" s="97">
        <f t="shared" si="6"/>
        <v>3.189701992318302</v>
      </c>
      <c r="H41" s="97">
        <f t="shared" si="2"/>
        <v>4.8807588205858705</v>
      </c>
      <c r="I41" s="97">
        <f t="shared" si="3"/>
        <v>1.7535010513071916</v>
      </c>
      <c r="J41" s="97">
        <f t="shared" si="4"/>
        <v>1.8910983419259206</v>
      </c>
      <c r="K41" s="97">
        <f t="shared" si="5"/>
        <v>2.7992614767780597</v>
      </c>
    </row>
    <row r="42" spans="1:11" ht="9" customHeight="1">
      <c r="A42" s="17" t="s">
        <v>21</v>
      </c>
      <c r="B42" s="57">
        <v>52260</v>
      </c>
      <c r="C42" s="57">
        <v>143826</v>
      </c>
      <c r="D42" s="57">
        <v>15441</v>
      </c>
      <c r="E42" s="57">
        <v>268981</v>
      </c>
      <c r="F42" s="57">
        <f t="shared" si="1"/>
        <v>480508</v>
      </c>
      <c r="G42" s="97">
        <f t="shared" si="6"/>
        <v>10.20970332079099</v>
      </c>
      <c r="H42" s="97">
        <f t="shared" si="2"/>
        <v>7.66462509012833</v>
      </c>
      <c r="I42" s="97">
        <f t="shared" si="3"/>
        <v>4.375534863160042</v>
      </c>
      <c r="J42" s="97">
        <f t="shared" si="4"/>
        <v>6.537244388448626</v>
      </c>
      <c r="K42" s="97">
        <f t="shared" si="5"/>
        <v>7.008735904725953</v>
      </c>
    </row>
    <row r="43" spans="1:11" ht="9" customHeight="1">
      <c r="A43" s="17" t="s">
        <v>22</v>
      </c>
      <c r="B43" s="57">
        <v>79340</v>
      </c>
      <c r="C43" s="57">
        <v>32624</v>
      </c>
      <c r="D43" s="57">
        <v>12995</v>
      </c>
      <c r="E43" s="57">
        <v>97320</v>
      </c>
      <c r="F43" s="57">
        <f t="shared" si="1"/>
        <v>222279</v>
      </c>
      <c r="G43" s="97">
        <f t="shared" si="6"/>
        <v>15.50015042999535</v>
      </c>
      <c r="H43" s="97">
        <f t="shared" si="2"/>
        <v>1.73856416044628</v>
      </c>
      <c r="I43" s="97">
        <f t="shared" si="3"/>
        <v>3.682408881987226</v>
      </c>
      <c r="J43" s="97">
        <f t="shared" si="4"/>
        <v>2.36524001280321</v>
      </c>
      <c r="K43" s="97">
        <f t="shared" si="5"/>
        <v>3.242182873472617</v>
      </c>
    </row>
    <row r="44" spans="1:11" s="102" customFormat="1" ht="9" customHeight="1">
      <c r="A44" s="17" t="s">
        <v>23</v>
      </c>
      <c r="B44" s="57">
        <v>52681</v>
      </c>
      <c r="C44" s="57">
        <v>115583</v>
      </c>
      <c r="D44" s="57">
        <v>17786</v>
      </c>
      <c r="E44" s="57">
        <v>346931</v>
      </c>
      <c r="F44" s="57">
        <f t="shared" si="1"/>
        <v>532981</v>
      </c>
      <c r="G44" s="97">
        <f t="shared" si="6"/>
        <v>10.291951409157866</v>
      </c>
      <c r="H44" s="97">
        <f t="shared" si="2"/>
        <v>6.1595286095163795</v>
      </c>
      <c r="I44" s="97">
        <f t="shared" si="3"/>
        <v>5.040040352060392</v>
      </c>
      <c r="J44" s="97">
        <f t="shared" si="4"/>
        <v>8.431720950285971</v>
      </c>
      <c r="K44" s="97">
        <f t="shared" si="5"/>
        <v>7.774112129739241</v>
      </c>
    </row>
    <row r="45" spans="1:11" s="107" customFormat="1" ht="9" customHeight="1">
      <c r="A45" s="103" t="s">
        <v>24</v>
      </c>
      <c r="B45" s="104">
        <f>SUM(B23:B26,B29:B44)</f>
        <v>511866</v>
      </c>
      <c r="C45" s="104">
        <f>SUM(C23:C26,C29:C44)</f>
        <v>1876491</v>
      </c>
      <c r="D45" s="104">
        <f>SUM(D23:D26,D29:D44)</f>
        <v>352894</v>
      </c>
      <c r="E45" s="104">
        <f>SUM(E23:E26,E29:E44)</f>
        <v>4114593</v>
      </c>
      <c r="F45" s="104">
        <f>SUM(F23:F26,F29:F44)</f>
        <v>6855844</v>
      </c>
      <c r="G45" s="105">
        <f t="shared" si="6"/>
        <v>100</v>
      </c>
      <c r="H45" s="105">
        <f t="shared" si="2"/>
        <v>100</v>
      </c>
      <c r="I45" s="180">
        <f t="shared" si="3"/>
        <v>100</v>
      </c>
      <c r="J45" s="180">
        <f t="shared" si="4"/>
        <v>100</v>
      </c>
      <c r="K45" s="180">
        <f t="shared" si="5"/>
        <v>100</v>
      </c>
    </row>
    <row r="46" spans="1:11" s="107" customFormat="1" ht="9" customHeight="1">
      <c r="A46" s="28" t="s">
        <v>29</v>
      </c>
      <c r="B46" s="104">
        <f>SUM(B23:B26,B29:B32)</f>
        <v>118510</v>
      </c>
      <c r="C46" s="104">
        <f>SUM(C23:C26,C29:C32)</f>
        <v>887787</v>
      </c>
      <c r="D46" s="104">
        <f>SUM(D23:D26,D29:D32)</f>
        <v>137827</v>
      </c>
      <c r="E46" s="104">
        <f>SUM(E23:E26,E29:E32)</f>
        <v>1882006</v>
      </c>
      <c r="F46" s="104">
        <f>SUM(F23:F26,F29:F32)</f>
        <v>3026130</v>
      </c>
      <c r="G46" s="105">
        <f t="shared" si="6"/>
        <v>23.152543829830464</v>
      </c>
      <c r="H46" s="105">
        <f t="shared" si="2"/>
        <v>47.311018278265124</v>
      </c>
      <c r="I46" s="180">
        <f t="shared" si="3"/>
        <v>39.05620384591407</v>
      </c>
      <c r="J46" s="180">
        <f t="shared" si="4"/>
        <v>45.739785198681865</v>
      </c>
      <c r="K46" s="180">
        <f t="shared" si="5"/>
        <v>44.13942324241917</v>
      </c>
    </row>
    <row r="47" spans="1:11" s="107" customFormat="1" ht="9" customHeight="1">
      <c r="A47" s="28" t="s">
        <v>30</v>
      </c>
      <c r="B47" s="104">
        <f>SUM(B33:B36)</f>
        <v>161202</v>
      </c>
      <c r="C47" s="104">
        <f>SUM(C33:C36)</f>
        <v>229994</v>
      </c>
      <c r="D47" s="104">
        <f>SUM(D33:D36)</f>
        <v>144803</v>
      </c>
      <c r="E47" s="104">
        <f>SUM(E33:E36)</f>
        <v>1161685</v>
      </c>
      <c r="F47" s="104">
        <f>SUM(F33:F36)</f>
        <v>1697684</v>
      </c>
      <c r="G47" s="105">
        <f t="shared" si="6"/>
        <v>31.493007935670665</v>
      </c>
      <c r="H47" s="105">
        <f t="shared" si="2"/>
        <v>12.256600218173174</v>
      </c>
      <c r="I47" s="180">
        <f t="shared" si="3"/>
        <v>41.03300141118863</v>
      </c>
      <c r="J47" s="180">
        <f t="shared" si="4"/>
        <v>28.2332906316615</v>
      </c>
      <c r="K47" s="180">
        <f t="shared" si="5"/>
        <v>24.762582112428465</v>
      </c>
    </row>
    <row r="48" spans="1:11" s="107" customFormat="1" ht="9" customHeight="1">
      <c r="A48" s="28" t="s">
        <v>31</v>
      </c>
      <c r="B48" s="104">
        <f>SUM(B37:B44)</f>
        <v>232154</v>
      </c>
      <c r="C48" s="104">
        <f>SUM(C37:C44)</f>
        <v>758710</v>
      </c>
      <c r="D48" s="104">
        <f>SUM(D37:D44)</f>
        <v>70264</v>
      </c>
      <c r="E48" s="104">
        <f>SUM(E37:E44)</f>
        <v>1070902</v>
      </c>
      <c r="F48" s="104">
        <f>SUM(F37:F44)</f>
        <v>2132030</v>
      </c>
      <c r="G48" s="105">
        <f t="shared" si="6"/>
        <v>45.354448234498875</v>
      </c>
      <c r="H48" s="105">
        <f t="shared" si="2"/>
        <v>40.4323815035617</v>
      </c>
      <c r="I48" s="180">
        <f t="shared" si="3"/>
        <v>19.910794742897302</v>
      </c>
      <c r="J48" s="180">
        <f t="shared" si="4"/>
        <v>26.026924169656635</v>
      </c>
      <c r="K48" s="180">
        <f t="shared" si="5"/>
        <v>31.097994645152372</v>
      </c>
    </row>
    <row r="49" spans="1:11" s="186" customFormat="1" ht="9" customHeight="1">
      <c r="A49" s="183"/>
      <c r="B49" s="184"/>
      <c r="C49" s="184"/>
      <c r="D49" s="184"/>
      <c r="E49" s="184"/>
      <c r="F49" s="184"/>
      <c r="G49" s="184"/>
      <c r="H49" s="185"/>
      <c r="I49" s="185"/>
      <c r="J49" s="184"/>
      <c r="K49" s="184"/>
    </row>
    <row r="50" spans="1:11" s="107" customFormat="1" ht="9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6"/>
    </row>
    <row r="51" spans="1:3" s="269" customFormat="1" ht="9" customHeight="1">
      <c r="A51" s="267" t="s">
        <v>199</v>
      </c>
      <c r="B51" s="268"/>
      <c r="C51" s="268"/>
    </row>
    <row r="52" spans="1:3" ht="9" customHeight="1">
      <c r="A52" s="17" t="s">
        <v>56</v>
      </c>
      <c r="B52" s="17"/>
      <c r="C52" s="17"/>
    </row>
    <row r="53" spans="1:3" s="72" customFormat="1" ht="9" customHeight="1">
      <c r="A53" s="55"/>
      <c r="B53" s="55"/>
      <c r="C53" s="55"/>
    </row>
  </sheetData>
  <mergeCells count="9">
    <mergeCell ref="A1:K1"/>
    <mergeCell ref="A21:K21"/>
    <mergeCell ref="A5:A6"/>
    <mergeCell ref="B5:B6"/>
    <mergeCell ref="C5:C6"/>
    <mergeCell ref="D5:D6"/>
    <mergeCell ref="E5:E6"/>
    <mergeCell ref="F5:F6"/>
    <mergeCell ref="G5:K5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 128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4" sqref="A24:IV24"/>
    </sheetView>
  </sheetViews>
  <sheetFormatPr defaultColWidth="9.140625" defaultRowHeight="9" customHeight="1"/>
  <cols>
    <col min="1" max="1" width="12.57421875" style="51" customWidth="1"/>
    <col min="2" max="2" width="6.28125" style="51" customWidth="1"/>
    <col min="3" max="3" width="6.00390625" style="51" customWidth="1"/>
    <col min="4" max="4" width="6.7109375" style="51" customWidth="1"/>
    <col min="5" max="5" width="7.7109375" style="51" customWidth="1"/>
    <col min="6" max="6" width="0.85546875" style="51" customWidth="1"/>
    <col min="7" max="7" width="6.28125" style="51" customWidth="1"/>
    <col min="8" max="8" width="6.7109375" style="51" customWidth="1"/>
    <col min="9" max="9" width="8.8515625" style="51" customWidth="1"/>
    <col min="10" max="10" width="8.00390625" style="51" customWidth="1"/>
    <col min="11" max="11" width="7.8515625" style="51" customWidth="1"/>
    <col min="12" max="12" width="6.7109375" style="51" customWidth="1"/>
    <col min="13" max="13" width="13.7109375" style="51" customWidth="1"/>
    <col min="14" max="16384" width="9.140625" style="51" customWidth="1"/>
  </cols>
  <sheetData>
    <row r="1" spans="1:12" ht="12" customHeight="1">
      <c r="A1" s="278" t="s">
        <v>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ht="18" customHeight="1"/>
    <row r="3" s="1" customFormat="1" ht="10.5" customHeight="1">
      <c r="A3" s="4" t="s">
        <v>201</v>
      </c>
    </row>
    <row r="4" s="272" customFormat="1" ht="10.5" customHeight="1">
      <c r="A4" s="271" t="s">
        <v>202</v>
      </c>
    </row>
    <row r="5" spans="1:12" ht="7.5" customHeight="1">
      <c r="A5" s="69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17" customFormat="1" ht="18" customHeight="1">
      <c r="A6" s="289" t="s">
        <v>53</v>
      </c>
      <c r="B6" s="277" t="s">
        <v>140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s="17" customFormat="1" ht="18" customHeight="1">
      <c r="A7" s="265"/>
      <c r="B7" s="293" t="s">
        <v>139</v>
      </c>
      <c r="C7" s="294" t="s">
        <v>54</v>
      </c>
      <c r="D7" s="294"/>
      <c r="E7" s="294"/>
      <c r="F7" s="223"/>
      <c r="G7" s="294" t="s">
        <v>59</v>
      </c>
      <c r="H7" s="294"/>
      <c r="I7" s="293" t="s">
        <v>128</v>
      </c>
      <c r="J7" s="275" t="s">
        <v>195</v>
      </c>
      <c r="K7" s="295" t="s">
        <v>25</v>
      </c>
      <c r="L7" s="295"/>
    </row>
    <row r="8" spans="1:12" s="17" customFormat="1" ht="45" customHeight="1">
      <c r="A8" s="266"/>
      <c r="B8" s="276"/>
      <c r="C8" s="182" t="s">
        <v>85</v>
      </c>
      <c r="D8" s="182" t="s">
        <v>142</v>
      </c>
      <c r="E8" s="135" t="s">
        <v>141</v>
      </c>
      <c r="F8" s="135"/>
      <c r="G8" s="182" t="s">
        <v>60</v>
      </c>
      <c r="H8" s="182" t="s">
        <v>61</v>
      </c>
      <c r="I8" s="276"/>
      <c r="J8" s="276"/>
      <c r="K8" s="182" t="s">
        <v>196</v>
      </c>
      <c r="L8" s="182" t="s">
        <v>62</v>
      </c>
    </row>
    <row r="9" spans="1:12" ht="9" customHeight="1">
      <c r="A9" s="17"/>
      <c r="B9" s="17"/>
      <c r="C9" s="17"/>
      <c r="D9" s="17"/>
      <c r="E9" s="17"/>
      <c r="F9" s="17"/>
      <c r="G9" s="17"/>
      <c r="H9" s="17"/>
      <c r="I9" s="54"/>
      <c r="J9" s="17"/>
      <c r="K9" s="17"/>
      <c r="L9" s="17"/>
    </row>
    <row r="10" spans="1:12" ht="9" customHeight="1">
      <c r="A10" s="20">
        <v>1990</v>
      </c>
      <c r="B10" s="57">
        <v>9479</v>
      </c>
      <c r="C10" s="57">
        <v>19987</v>
      </c>
      <c r="D10" s="57">
        <v>11238</v>
      </c>
      <c r="E10" s="57">
        <v>5364</v>
      </c>
      <c r="F10" s="57"/>
      <c r="G10" s="57">
        <v>45131</v>
      </c>
      <c r="H10" s="57">
        <v>5427</v>
      </c>
      <c r="I10" s="187" t="s">
        <v>28</v>
      </c>
      <c r="J10" s="57">
        <v>9010</v>
      </c>
      <c r="K10" s="57">
        <f aca="true" t="shared" si="0" ref="K10:K22">SUM(C10:J10)</f>
        <v>96157</v>
      </c>
      <c r="L10" s="17">
        <v>1.4</v>
      </c>
    </row>
    <row r="11" spans="1:12" ht="9" customHeight="1">
      <c r="A11" s="20">
        <v>1991</v>
      </c>
      <c r="B11" s="57">
        <v>6025</v>
      </c>
      <c r="C11" s="57">
        <v>4766</v>
      </c>
      <c r="D11" s="57">
        <v>3434</v>
      </c>
      <c r="E11" s="57">
        <v>1014</v>
      </c>
      <c r="F11" s="57"/>
      <c r="G11" s="57">
        <v>10839</v>
      </c>
      <c r="H11" s="57">
        <v>1175</v>
      </c>
      <c r="I11" s="187" t="s">
        <v>28</v>
      </c>
      <c r="J11" s="57">
        <v>3402</v>
      </c>
      <c r="K11" s="57">
        <f t="shared" si="0"/>
        <v>24630</v>
      </c>
      <c r="L11" s="17">
        <v>0.4</v>
      </c>
    </row>
    <row r="12" spans="1:12" ht="9" customHeight="1">
      <c r="A12" s="20">
        <v>1992</v>
      </c>
      <c r="B12" s="57">
        <v>7926</v>
      </c>
      <c r="C12" s="57">
        <v>5163</v>
      </c>
      <c r="D12" s="57">
        <v>5470</v>
      </c>
      <c r="E12" s="57">
        <v>1843</v>
      </c>
      <c r="F12" s="57"/>
      <c r="G12" s="57">
        <v>20055</v>
      </c>
      <c r="H12" s="57">
        <v>1471</v>
      </c>
      <c r="I12" s="187" t="s">
        <v>28</v>
      </c>
      <c r="J12" s="57">
        <v>6547</v>
      </c>
      <c r="K12" s="57">
        <f t="shared" si="0"/>
        <v>40549</v>
      </c>
      <c r="L12" s="17">
        <v>0.6</v>
      </c>
    </row>
    <row r="13" spans="1:12" ht="9" customHeight="1">
      <c r="A13" s="20">
        <v>1993</v>
      </c>
      <c r="B13" s="57">
        <v>11932</v>
      </c>
      <c r="C13" s="57">
        <v>15777</v>
      </c>
      <c r="D13" s="57">
        <v>20249</v>
      </c>
      <c r="E13" s="57">
        <v>7964</v>
      </c>
      <c r="F13" s="57"/>
      <c r="G13" s="57">
        <v>45110</v>
      </c>
      <c r="H13" s="57">
        <v>5718</v>
      </c>
      <c r="I13" s="187" t="s">
        <v>28</v>
      </c>
      <c r="J13" s="57">
        <v>9567</v>
      </c>
      <c r="K13" s="57">
        <f t="shared" si="0"/>
        <v>104385</v>
      </c>
      <c r="L13" s="17">
        <v>1.5</v>
      </c>
    </row>
    <row r="14" spans="1:12" ht="9" customHeight="1">
      <c r="A14" s="20">
        <v>1994</v>
      </c>
      <c r="B14" s="57">
        <v>5689</v>
      </c>
      <c r="C14" s="57">
        <v>6406</v>
      </c>
      <c r="D14" s="57">
        <v>11190</v>
      </c>
      <c r="E14" s="57">
        <v>3988</v>
      </c>
      <c r="F14" s="57"/>
      <c r="G14" s="57">
        <v>11762</v>
      </c>
      <c r="H14" s="57">
        <v>2076</v>
      </c>
      <c r="I14" s="187" t="s">
        <v>28</v>
      </c>
      <c r="J14" s="57">
        <v>5597</v>
      </c>
      <c r="K14" s="57">
        <f t="shared" si="0"/>
        <v>41019</v>
      </c>
      <c r="L14" s="17">
        <v>0.6</v>
      </c>
    </row>
    <row r="15" spans="1:12" ht="9" customHeight="1">
      <c r="A15" s="20">
        <v>1995</v>
      </c>
      <c r="B15" s="57">
        <v>3732</v>
      </c>
      <c r="C15" s="57">
        <v>2863</v>
      </c>
      <c r="D15" s="57">
        <v>1975</v>
      </c>
      <c r="E15" s="57">
        <v>955</v>
      </c>
      <c r="F15" s="57"/>
      <c r="G15" s="57">
        <v>8584</v>
      </c>
      <c r="H15" s="57">
        <v>759</v>
      </c>
      <c r="I15" s="187" t="s">
        <v>28</v>
      </c>
      <c r="J15" s="57">
        <v>3110</v>
      </c>
      <c r="K15" s="57">
        <f t="shared" si="0"/>
        <v>18246</v>
      </c>
      <c r="L15" s="17">
        <v>0.3</v>
      </c>
    </row>
    <row r="16" spans="1:12" ht="9" customHeight="1">
      <c r="A16" s="20">
        <v>1996</v>
      </c>
      <c r="B16" s="57">
        <v>4134</v>
      </c>
      <c r="C16" s="57">
        <v>2603</v>
      </c>
      <c r="D16" s="57">
        <v>2558</v>
      </c>
      <c r="E16" s="57">
        <v>819</v>
      </c>
      <c r="F16" s="57"/>
      <c r="G16" s="57">
        <v>6514</v>
      </c>
      <c r="H16" s="57">
        <v>550</v>
      </c>
      <c r="I16" s="187" t="s">
        <v>28</v>
      </c>
      <c r="J16" s="57">
        <v>1964</v>
      </c>
      <c r="K16" s="57">
        <f t="shared" si="0"/>
        <v>15008</v>
      </c>
      <c r="L16" s="17">
        <v>0.2</v>
      </c>
    </row>
    <row r="17" spans="1:12" ht="9" customHeight="1">
      <c r="A17" s="20">
        <v>1997</v>
      </c>
      <c r="B17" s="57">
        <v>7292</v>
      </c>
      <c r="C17" s="57">
        <v>9759</v>
      </c>
      <c r="D17" s="57">
        <v>5474</v>
      </c>
      <c r="E17" s="57">
        <v>2810</v>
      </c>
      <c r="F17" s="57"/>
      <c r="G17" s="57">
        <v>20373</v>
      </c>
      <c r="H17" s="57">
        <v>2244</v>
      </c>
      <c r="I17" s="187" t="s">
        <v>28</v>
      </c>
      <c r="J17" s="57">
        <v>9171</v>
      </c>
      <c r="K17" s="57">
        <f t="shared" si="0"/>
        <v>49831</v>
      </c>
      <c r="L17" s="17">
        <v>0.7</v>
      </c>
    </row>
    <row r="18" spans="1:12" ht="9" customHeight="1">
      <c r="A18" s="20">
        <v>1998</v>
      </c>
      <c r="B18" s="57">
        <v>6081</v>
      </c>
      <c r="C18" s="57">
        <v>11619</v>
      </c>
      <c r="D18" s="57">
        <v>12012</v>
      </c>
      <c r="E18" s="57">
        <v>5743</v>
      </c>
      <c r="F18" s="57"/>
      <c r="G18" s="57">
        <v>18320</v>
      </c>
      <c r="H18" s="57">
        <v>4816</v>
      </c>
      <c r="I18" s="187" t="s">
        <v>28</v>
      </c>
      <c r="J18" s="57">
        <v>6231</v>
      </c>
      <c r="K18" s="57">
        <f t="shared" si="0"/>
        <v>58741</v>
      </c>
      <c r="L18" s="17">
        <v>0.9</v>
      </c>
    </row>
    <row r="19" spans="1:12" ht="9" customHeight="1">
      <c r="A19" s="20">
        <v>1999</v>
      </c>
      <c r="B19" s="57">
        <v>4058</v>
      </c>
      <c r="C19" s="57">
        <v>4393</v>
      </c>
      <c r="D19" s="57">
        <v>6085</v>
      </c>
      <c r="E19" s="57">
        <v>2408</v>
      </c>
      <c r="F19" s="57"/>
      <c r="G19" s="57">
        <v>9121</v>
      </c>
      <c r="H19" s="57">
        <v>743</v>
      </c>
      <c r="I19" s="187" t="s">
        <v>28</v>
      </c>
      <c r="J19" s="57">
        <v>5386</v>
      </c>
      <c r="K19" s="57">
        <f t="shared" si="0"/>
        <v>28136</v>
      </c>
      <c r="L19" s="17">
        <v>0.4</v>
      </c>
    </row>
    <row r="20" spans="1:12" ht="9" customHeight="1">
      <c r="A20" s="20">
        <v>2000</v>
      </c>
      <c r="B20" s="62">
        <v>8527</v>
      </c>
      <c r="C20" s="62">
        <v>9129</v>
      </c>
      <c r="D20" s="62">
        <v>8121</v>
      </c>
      <c r="E20" s="62">
        <v>7265</v>
      </c>
      <c r="F20" s="62"/>
      <c r="G20" s="62">
        <v>15606</v>
      </c>
      <c r="H20" s="62">
        <v>1534</v>
      </c>
      <c r="I20" s="62">
        <v>11668</v>
      </c>
      <c r="J20" s="62">
        <v>6634</v>
      </c>
      <c r="K20" s="57">
        <f t="shared" si="0"/>
        <v>59957</v>
      </c>
      <c r="L20" s="111">
        <v>0.9</v>
      </c>
    </row>
    <row r="21" spans="1:12" ht="9" customHeight="1">
      <c r="A21" s="20">
        <v>2001</v>
      </c>
      <c r="B21" s="148">
        <v>7195</v>
      </c>
      <c r="C21" s="148">
        <v>6729</v>
      </c>
      <c r="D21" s="148">
        <v>4114.3</v>
      </c>
      <c r="E21" s="148">
        <v>4097.6</v>
      </c>
      <c r="F21" s="148"/>
      <c r="G21" s="148">
        <v>9092.5</v>
      </c>
      <c r="H21" s="148">
        <v>648.8</v>
      </c>
      <c r="I21" s="148">
        <v>9802.3</v>
      </c>
      <c r="J21" s="148">
        <v>3522</v>
      </c>
      <c r="K21" s="57">
        <f t="shared" si="0"/>
        <v>38006.5</v>
      </c>
      <c r="L21" s="111">
        <v>0.5</v>
      </c>
    </row>
    <row r="22" spans="1:12" ht="9" customHeight="1">
      <c r="A22" s="20">
        <v>2002</v>
      </c>
      <c r="B22" s="148">
        <v>4601</v>
      </c>
      <c r="C22" s="148">
        <v>2304</v>
      </c>
      <c r="D22" s="148">
        <v>2204</v>
      </c>
      <c r="E22" s="148">
        <v>828</v>
      </c>
      <c r="F22" s="148"/>
      <c r="G22" s="148">
        <v>6988</v>
      </c>
      <c r="H22" s="148">
        <v>660</v>
      </c>
      <c r="I22" s="148">
        <v>2898</v>
      </c>
      <c r="J22" s="148">
        <v>4333</v>
      </c>
      <c r="K22" s="57">
        <f t="shared" si="0"/>
        <v>20215</v>
      </c>
      <c r="L22" s="111">
        <v>0.3</v>
      </c>
    </row>
    <row r="23" spans="1:15" ht="9" customHeight="1">
      <c r="A23" s="20"/>
      <c r="B23" s="57"/>
      <c r="C23" s="57"/>
      <c r="D23" s="57"/>
      <c r="E23" s="57"/>
      <c r="F23" s="57"/>
      <c r="G23" s="57"/>
      <c r="H23" s="57"/>
      <c r="J23" s="62"/>
      <c r="K23" s="62"/>
      <c r="L23" s="57"/>
      <c r="N23" s="204"/>
      <c r="O23" s="204"/>
    </row>
    <row r="24" spans="1:14" ht="9" customHeight="1">
      <c r="A24" s="254" t="s">
        <v>204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05"/>
      <c r="N24" s="204"/>
    </row>
    <row r="25" spans="1:14" ht="9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1"/>
      <c r="N25" s="202"/>
    </row>
    <row r="26" spans="1:14" ht="9" customHeight="1">
      <c r="A26" s="17" t="s">
        <v>2</v>
      </c>
      <c r="B26" s="148">
        <v>431</v>
      </c>
      <c r="C26" s="148">
        <v>213.7</v>
      </c>
      <c r="D26" s="148">
        <v>311.3</v>
      </c>
      <c r="E26" s="148">
        <v>434.5</v>
      </c>
      <c r="F26" s="89"/>
      <c r="G26" s="148">
        <v>1117.4</v>
      </c>
      <c r="H26" s="148">
        <v>499.6</v>
      </c>
      <c r="I26" s="62" t="s">
        <v>32</v>
      </c>
      <c r="J26" s="148">
        <v>287.3</v>
      </c>
      <c r="K26" s="62">
        <f aca="true" t="shared" si="1" ref="K26:K51">SUM(C26:J26)</f>
        <v>2863.8</v>
      </c>
      <c r="L26" s="76">
        <v>0.4271752555175685</v>
      </c>
      <c r="M26" s="201"/>
      <c r="N26" s="202"/>
    </row>
    <row r="27" spans="1:14" ht="9" customHeight="1">
      <c r="A27" s="17" t="s">
        <v>3</v>
      </c>
      <c r="B27" s="148">
        <v>33</v>
      </c>
      <c r="C27" s="148">
        <v>131.5</v>
      </c>
      <c r="D27" s="148">
        <v>0.4</v>
      </c>
      <c r="E27" s="148">
        <v>42.7</v>
      </c>
      <c r="F27" s="89"/>
      <c r="G27" s="148">
        <v>0.2</v>
      </c>
      <c r="H27" s="148">
        <v>133.5</v>
      </c>
      <c r="I27" s="62" t="s">
        <v>32</v>
      </c>
      <c r="J27" s="149" t="s">
        <v>32</v>
      </c>
      <c r="K27" s="62">
        <f t="shared" si="1"/>
        <v>308.3</v>
      </c>
      <c r="L27" s="76">
        <v>0.3951247020224028</v>
      </c>
      <c r="M27" s="201"/>
      <c r="N27" s="202"/>
    </row>
    <row r="28" spans="1:14" ht="9" customHeight="1">
      <c r="A28" s="17" t="s">
        <v>4</v>
      </c>
      <c r="B28" s="148">
        <v>385</v>
      </c>
      <c r="C28" s="148">
        <v>123</v>
      </c>
      <c r="D28" s="148">
        <v>14.6</v>
      </c>
      <c r="E28" s="148">
        <v>29</v>
      </c>
      <c r="F28" s="89"/>
      <c r="G28" s="148">
        <v>220.6</v>
      </c>
      <c r="H28" s="148">
        <v>99.8</v>
      </c>
      <c r="I28" s="62" t="s">
        <v>32</v>
      </c>
      <c r="J28" s="148">
        <v>200.9</v>
      </c>
      <c r="K28" s="62">
        <f t="shared" si="1"/>
        <v>687.9</v>
      </c>
      <c r="L28" s="76">
        <v>0.13925411294583484</v>
      </c>
      <c r="M28" s="201"/>
      <c r="N28" s="202"/>
    </row>
    <row r="29" spans="1:14" ht="9" customHeight="1">
      <c r="A29" s="17" t="s">
        <v>5</v>
      </c>
      <c r="B29" s="148">
        <v>111</v>
      </c>
      <c r="C29" s="148">
        <v>14.8</v>
      </c>
      <c r="D29" s="148">
        <v>2.1</v>
      </c>
      <c r="E29" s="148">
        <v>5.6</v>
      </c>
      <c r="F29" s="89"/>
      <c r="G29" s="148">
        <v>12.7</v>
      </c>
      <c r="H29" s="149">
        <v>48.4</v>
      </c>
      <c r="I29" s="117" t="s">
        <v>32</v>
      </c>
      <c r="J29" s="117" t="s">
        <v>32</v>
      </c>
      <c r="K29" s="62">
        <f t="shared" si="1"/>
        <v>83.6</v>
      </c>
      <c r="L29" s="111" t="s">
        <v>81</v>
      </c>
      <c r="M29" s="201"/>
      <c r="N29" s="206"/>
    </row>
    <row r="30" spans="1:14" ht="9" customHeight="1">
      <c r="A30" s="67" t="s">
        <v>6</v>
      </c>
      <c r="B30" s="152">
        <v>21</v>
      </c>
      <c r="C30" s="152">
        <v>3.8</v>
      </c>
      <c r="D30" s="221">
        <v>2</v>
      </c>
      <c r="E30" s="221">
        <v>0.4</v>
      </c>
      <c r="F30" s="89"/>
      <c r="G30" s="221">
        <v>2.5</v>
      </c>
      <c r="H30" s="221">
        <v>24</v>
      </c>
      <c r="I30" s="117" t="s">
        <v>32</v>
      </c>
      <c r="J30" s="221" t="s">
        <v>32</v>
      </c>
      <c r="K30" s="62">
        <f t="shared" si="1"/>
        <v>32.7</v>
      </c>
      <c r="L30" s="111" t="s">
        <v>81</v>
      </c>
      <c r="M30" s="201"/>
      <c r="N30" s="206"/>
    </row>
    <row r="31" spans="1:14" ht="9" customHeight="1">
      <c r="A31" s="67" t="s">
        <v>7</v>
      </c>
      <c r="B31" s="152">
        <v>90</v>
      </c>
      <c r="C31" s="152">
        <v>11</v>
      </c>
      <c r="D31" s="152">
        <v>0.1</v>
      </c>
      <c r="E31" s="152">
        <v>5.2</v>
      </c>
      <c r="F31" s="89"/>
      <c r="G31" s="152">
        <v>10.2</v>
      </c>
      <c r="H31" s="221">
        <v>24.4</v>
      </c>
      <c r="I31" s="117" t="s">
        <v>32</v>
      </c>
      <c r="J31" s="221" t="s">
        <v>32</v>
      </c>
      <c r="K31" s="62">
        <f t="shared" si="1"/>
        <v>50.9</v>
      </c>
      <c r="L31" s="111" t="s">
        <v>81</v>
      </c>
      <c r="M31" s="201"/>
      <c r="N31" s="206"/>
    </row>
    <row r="32" spans="1:14" ht="9" customHeight="1">
      <c r="A32" s="17" t="s">
        <v>8</v>
      </c>
      <c r="B32" s="148">
        <v>97</v>
      </c>
      <c r="C32" s="148">
        <v>17.1</v>
      </c>
      <c r="D32" s="149">
        <v>0.2</v>
      </c>
      <c r="E32" s="148">
        <v>52.1</v>
      </c>
      <c r="F32" s="89"/>
      <c r="G32" s="148">
        <v>99.8</v>
      </c>
      <c r="H32" s="148">
        <v>43.2</v>
      </c>
      <c r="I32" s="148">
        <v>0.3</v>
      </c>
      <c r="J32" s="57">
        <v>86.8</v>
      </c>
      <c r="K32" s="62">
        <f t="shared" si="1"/>
        <v>299.5</v>
      </c>
      <c r="L32" s="76">
        <v>0.10997403951721581</v>
      </c>
      <c r="M32" s="201"/>
      <c r="N32" s="202"/>
    </row>
    <row r="33" spans="1:14" ht="9" customHeight="1">
      <c r="A33" s="17" t="s">
        <v>9</v>
      </c>
      <c r="B33" s="148">
        <v>272</v>
      </c>
      <c r="C33" s="148">
        <v>920</v>
      </c>
      <c r="D33" s="148">
        <v>72</v>
      </c>
      <c r="E33" s="148">
        <v>150.7</v>
      </c>
      <c r="F33" s="89"/>
      <c r="G33" s="148">
        <v>156.6</v>
      </c>
      <c r="H33" s="148">
        <v>142.9</v>
      </c>
      <c r="I33" s="117" t="s">
        <v>32</v>
      </c>
      <c r="J33" s="62" t="s">
        <v>32</v>
      </c>
      <c r="K33" s="62">
        <f t="shared" si="1"/>
        <v>1442.2</v>
      </c>
      <c r="L33" s="76">
        <v>0.7723202810384714</v>
      </c>
      <c r="M33" s="201"/>
      <c r="N33" s="202"/>
    </row>
    <row r="34" spans="1:14" ht="9" customHeight="1">
      <c r="A34" s="17" t="s">
        <v>10</v>
      </c>
      <c r="B34" s="148">
        <v>851</v>
      </c>
      <c r="C34" s="148">
        <v>1722.6</v>
      </c>
      <c r="D34" s="148">
        <v>18.4</v>
      </c>
      <c r="E34" s="148">
        <v>465.6</v>
      </c>
      <c r="F34" s="89"/>
      <c r="G34" s="148">
        <v>1908.1</v>
      </c>
      <c r="H34" s="148">
        <v>104.3</v>
      </c>
      <c r="I34" s="149">
        <v>476.3</v>
      </c>
      <c r="J34" s="57">
        <v>372.9</v>
      </c>
      <c r="K34" s="62">
        <f t="shared" si="1"/>
        <v>5068.2</v>
      </c>
      <c r="L34" s="76">
        <v>1.7574057442846691</v>
      </c>
      <c r="M34" s="201"/>
      <c r="N34" s="202"/>
    </row>
    <row r="35" spans="1:14" ht="9" customHeight="1">
      <c r="A35" s="17" t="s">
        <v>11</v>
      </c>
      <c r="B35" s="148">
        <v>179</v>
      </c>
      <c r="C35" s="148">
        <v>11.9</v>
      </c>
      <c r="D35" s="148">
        <v>15.3</v>
      </c>
      <c r="E35" s="148">
        <v>3.3</v>
      </c>
      <c r="F35" s="89"/>
      <c r="G35" s="148">
        <v>102.1</v>
      </c>
      <c r="H35" s="148">
        <v>11</v>
      </c>
      <c r="I35" s="149">
        <v>2.1</v>
      </c>
      <c r="J35" s="57">
        <v>38.9</v>
      </c>
      <c r="K35" s="62">
        <f t="shared" si="1"/>
        <v>184.6</v>
      </c>
      <c r="L35" s="111">
        <v>0.045599500035817586</v>
      </c>
      <c r="M35" s="201"/>
      <c r="N35" s="202"/>
    </row>
    <row r="36" spans="1:14" ht="9" customHeight="1">
      <c r="A36" s="17" t="s">
        <v>12</v>
      </c>
      <c r="B36" s="148">
        <v>1035</v>
      </c>
      <c r="C36" s="148">
        <v>966.9</v>
      </c>
      <c r="D36" s="148">
        <v>177.8</v>
      </c>
      <c r="E36" s="148">
        <v>333.7</v>
      </c>
      <c r="F36" s="89"/>
      <c r="G36" s="148">
        <v>1664.6</v>
      </c>
      <c r="H36" s="148">
        <v>273.4</v>
      </c>
      <c r="I36" s="148">
        <v>325.7</v>
      </c>
      <c r="J36" s="57">
        <v>345.9</v>
      </c>
      <c r="K36" s="62">
        <f t="shared" si="1"/>
        <v>4088</v>
      </c>
      <c r="L36" s="76">
        <v>0.4590308251326114</v>
      </c>
      <c r="M36" s="201"/>
      <c r="N36" s="202"/>
    </row>
    <row r="37" spans="1:14" ht="9" customHeight="1">
      <c r="A37" s="17" t="s">
        <v>13</v>
      </c>
      <c r="B37" s="148">
        <v>145</v>
      </c>
      <c r="C37" s="148">
        <v>49.7</v>
      </c>
      <c r="D37" s="148">
        <v>4.7</v>
      </c>
      <c r="E37" s="149">
        <v>8.1</v>
      </c>
      <c r="F37" s="89"/>
      <c r="G37" s="148">
        <v>260.6</v>
      </c>
      <c r="H37" s="148">
        <v>3.9</v>
      </c>
      <c r="I37" s="149">
        <v>1</v>
      </c>
      <c r="J37" s="57">
        <v>96.9</v>
      </c>
      <c r="K37" s="62">
        <f t="shared" si="1"/>
        <v>424.9</v>
      </c>
      <c r="L37" s="111">
        <v>0.16077097419869915</v>
      </c>
      <c r="M37" s="201"/>
      <c r="N37" s="202"/>
    </row>
    <row r="38" spans="1:14" ht="9" customHeight="1">
      <c r="A38" s="17" t="s">
        <v>14</v>
      </c>
      <c r="B38" s="148">
        <v>101</v>
      </c>
      <c r="C38" s="148">
        <v>17.7</v>
      </c>
      <c r="D38" s="148">
        <v>13.6</v>
      </c>
      <c r="E38" s="148">
        <v>13.6</v>
      </c>
      <c r="F38" s="89"/>
      <c r="G38" s="148">
        <v>86.4</v>
      </c>
      <c r="H38" s="148">
        <v>7.3</v>
      </c>
      <c r="I38" s="148">
        <v>10.1</v>
      </c>
      <c r="J38" s="57">
        <v>56.1</v>
      </c>
      <c r="K38" s="62">
        <f t="shared" si="1"/>
        <v>204.8</v>
      </c>
      <c r="L38" s="111">
        <v>0.1279400281118226</v>
      </c>
      <c r="M38" s="201"/>
      <c r="N38" s="202"/>
    </row>
    <row r="39" spans="1:14" ht="9" customHeight="1">
      <c r="A39" s="17" t="s">
        <v>15</v>
      </c>
      <c r="B39" s="148">
        <v>677</v>
      </c>
      <c r="C39" s="148">
        <v>573.1</v>
      </c>
      <c r="D39" s="148">
        <v>580.8</v>
      </c>
      <c r="E39" s="148">
        <v>119.5</v>
      </c>
      <c r="F39" s="89"/>
      <c r="G39" s="148">
        <v>1005.4</v>
      </c>
      <c r="H39" s="148">
        <v>39.1</v>
      </c>
      <c r="I39" s="148">
        <v>2508</v>
      </c>
      <c r="J39" s="57">
        <v>673.6</v>
      </c>
      <c r="K39" s="62">
        <f t="shared" si="1"/>
        <v>5499.5</v>
      </c>
      <c r="L39" s="76">
        <v>1.437807849575939</v>
      </c>
      <c r="M39" s="201"/>
      <c r="N39" s="202"/>
    </row>
    <row r="40" spans="1:14" ht="9" customHeight="1">
      <c r="A40" s="17" t="s">
        <v>16</v>
      </c>
      <c r="B40" s="148">
        <v>91</v>
      </c>
      <c r="C40" s="148">
        <v>40.9</v>
      </c>
      <c r="D40" s="148">
        <v>72.8</v>
      </c>
      <c r="E40" s="148">
        <v>11.3</v>
      </c>
      <c r="F40" s="89"/>
      <c r="G40" s="148">
        <v>56.6</v>
      </c>
      <c r="H40" s="148">
        <v>13.2</v>
      </c>
      <c r="I40" s="148">
        <v>20.1</v>
      </c>
      <c r="J40" s="57">
        <v>52</v>
      </c>
      <c r="K40" s="62">
        <f t="shared" si="1"/>
        <v>266.9</v>
      </c>
      <c r="L40" s="76">
        <v>0.11724086430545</v>
      </c>
      <c r="M40" s="201"/>
      <c r="N40" s="202"/>
    </row>
    <row r="41" spans="1:14" ht="9" customHeight="1">
      <c r="A41" s="17" t="s">
        <v>17</v>
      </c>
      <c r="B41" s="148">
        <v>111</v>
      </c>
      <c r="C41" s="148">
        <v>3.4</v>
      </c>
      <c r="D41" s="148">
        <v>4.9</v>
      </c>
      <c r="E41" s="149" t="s">
        <v>32</v>
      </c>
      <c r="F41" s="89"/>
      <c r="G41" s="148">
        <v>33.7</v>
      </c>
      <c r="H41" s="148">
        <v>1.3</v>
      </c>
      <c r="I41" s="148">
        <v>9.6</v>
      </c>
      <c r="J41" s="57">
        <v>26.9</v>
      </c>
      <c r="K41" s="62">
        <f t="shared" si="1"/>
        <v>79.8</v>
      </c>
      <c r="L41" s="111">
        <v>0.11235955056179772</v>
      </c>
      <c r="M41" s="201"/>
      <c r="N41" s="202"/>
    </row>
    <row r="42" spans="1:14" ht="9" customHeight="1">
      <c r="A42" s="17" t="s">
        <v>18</v>
      </c>
      <c r="B42" s="148">
        <v>1489</v>
      </c>
      <c r="C42" s="148">
        <v>227.9</v>
      </c>
      <c r="D42" s="148">
        <v>127.7</v>
      </c>
      <c r="E42" s="149">
        <v>15.6</v>
      </c>
      <c r="F42" s="89"/>
      <c r="G42" s="148">
        <v>1768</v>
      </c>
      <c r="H42" s="148">
        <v>133.1</v>
      </c>
      <c r="I42" s="148">
        <v>639.4</v>
      </c>
      <c r="J42" s="57">
        <v>865</v>
      </c>
      <c r="K42" s="62">
        <f t="shared" si="1"/>
        <v>3776.7</v>
      </c>
      <c r="L42" s="76">
        <v>1.306116096903045</v>
      </c>
      <c r="M42" s="201"/>
      <c r="N42" s="202"/>
    </row>
    <row r="43" spans="1:14" ht="9" customHeight="1">
      <c r="A43" s="17" t="s">
        <v>19</v>
      </c>
      <c r="B43" s="148">
        <v>388</v>
      </c>
      <c r="C43" s="148">
        <v>454.6</v>
      </c>
      <c r="D43" s="148">
        <v>68.1</v>
      </c>
      <c r="E43" s="149">
        <v>14.7</v>
      </c>
      <c r="F43" s="89"/>
      <c r="G43" s="148">
        <v>144.9</v>
      </c>
      <c r="H43" s="148">
        <v>1</v>
      </c>
      <c r="I43" s="148">
        <v>660</v>
      </c>
      <c r="J43" s="57">
        <v>215.8</v>
      </c>
      <c r="K43" s="62">
        <f t="shared" si="1"/>
        <v>1559.1000000000001</v>
      </c>
      <c r="L43" s="76">
        <v>1.3379502098190152</v>
      </c>
      <c r="M43" s="201"/>
      <c r="N43" s="202"/>
    </row>
    <row r="44" spans="1:14" ht="9" customHeight="1">
      <c r="A44" s="17" t="s">
        <v>20</v>
      </c>
      <c r="B44" s="148">
        <v>268</v>
      </c>
      <c r="C44" s="148">
        <v>76.1</v>
      </c>
      <c r="D44" s="148">
        <v>119.3</v>
      </c>
      <c r="E44" s="149">
        <v>24.5</v>
      </c>
      <c r="F44" s="89"/>
      <c r="G44" s="148">
        <v>102.2</v>
      </c>
      <c r="H44" s="149">
        <v>7.5</v>
      </c>
      <c r="I44" s="148">
        <v>279.1</v>
      </c>
      <c r="J44" s="57">
        <v>23.1</v>
      </c>
      <c r="K44" s="62">
        <f t="shared" si="1"/>
        <v>631.8000000000001</v>
      </c>
      <c r="L44" s="76">
        <v>0.3292030971560771</v>
      </c>
      <c r="M44" s="201"/>
      <c r="N44" s="202"/>
    </row>
    <row r="45" spans="1:14" ht="9" customHeight="1">
      <c r="A45" s="17" t="s">
        <v>21</v>
      </c>
      <c r="B45" s="148">
        <v>1456</v>
      </c>
      <c r="C45" s="148">
        <v>585.2</v>
      </c>
      <c r="D45" s="148">
        <v>868.7</v>
      </c>
      <c r="E45" s="149">
        <v>172.4</v>
      </c>
      <c r="F45" s="89"/>
      <c r="G45" s="148">
        <v>868.3</v>
      </c>
      <c r="H45" s="148">
        <v>79</v>
      </c>
      <c r="I45" s="148">
        <v>343.5</v>
      </c>
      <c r="J45" s="57">
        <v>319.8</v>
      </c>
      <c r="K45" s="62">
        <f t="shared" si="1"/>
        <v>3236.9000000000005</v>
      </c>
      <c r="L45" s="76">
        <v>0.6736131921552959</v>
      </c>
      <c r="M45" s="201"/>
      <c r="N45" s="202"/>
    </row>
    <row r="46" spans="1:14" ht="9" customHeight="1">
      <c r="A46" s="17" t="s">
        <v>22</v>
      </c>
      <c r="B46" s="148">
        <v>618</v>
      </c>
      <c r="C46" s="148">
        <v>1136.5</v>
      </c>
      <c r="D46" s="148">
        <v>1081.5</v>
      </c>
      <c r="E46" s="149">
        <v>859</v>
      </c>
      <c r="F46" s="89"/>
      <c r="G46" s="148">
        <v>349.2</v>
      </c>
      <c r="H46" s="149">
        <v>3.5</v>
      </c>
      <c r="I46" s="148">
        <v>1634.4</v>
      </c>
      <c r="J46" s="57">
        <v>182.5</v>
      </c>
      <c r="K46" s="62">
        <f t="shared" si="1"/>
        <v>5246.6</v>
      </c>
      <c r="L46" s="76">
        <v>2.358987271198558</v>
      </c>
      <c r="M46" s="201"/>
      <c r="N46" s="202"/>
    </row>
    <row r="47" spans="1:14" ht="9" customHeight="1">
      <c r="A47" s="17" t="s">
        <v>23</v>
      </c>
      <c r="B47" s="148">
        <v>959</v>
      </c>
      <c r="C47" s="149">
        <v>124.6</v>
      </c>
      <c r="D47" s="149">
        <v>3653.8</v>
      </c>
      <c r="E47" s="149">
        <v>201.8</v>
      </c>
      <c r="F47" s="89"/>
      <c r="G47" s="149" t="s">
        <v>32</v>
      </c>
      <c r="H47" s="149" t="s">
        <v>32</v>
      </c>
      <c r="I47" s="62">
        <v>4190.8</v>
      </c>
      <c r="J47" s="57">
        <v>75.5</v>
      </c>
      <c r="K47" s="62">
        <f t="shared" si="1"/>
        <v>8246.5</v>
      </c>
      <c r="L47" s="76">
        <v>1.5470406153268925</v>
      </c>
      <c r="M47" s="224"/>
      <c r="N47" s="203"/>
    </row>
    <row r="48" spans="1:14" ht="9" customHeight="1">
      <c r="A48" s="28" t="s">
        <v>24</v>
      </c>
      <c r="B48" s="68">
        <f>SUM(B26:B29,B32:B47)</f>
        <v>9697</v>
      </c>
      <c r="C48" s="68">
        <f>SUM(C26:C29,C32:C47)</f>
        <v>7411.2</v>
      </c>
      <c r="D48" s="68">
        <f>SUM(D26:D29,D32:D47)</f>
        <v>7208</v>
      </c>
      <c r="E48" s="68">
        <f>SUM(E26:E29,E32:E47)</f>
        <v>2957.7</v>
      </c>
      <c r="F48" s="89"/>
      <c r="G48" s="68">
        <f>SUM(G26:G29,G32:G47)</f>
        <v>9957.4</v>
      </c>
      <c r="H48" s="68">
        <f>SUM(H26:H29,H32:H47)</f>
        <v>1644.9999999999998</v>
      </c>
      <c r="I48" s="68">
        <f>SUM(I26:I29,I32:I47)</f>
        <v>11100.400000000001</v>
      </c>
      <c r="J48" s="68">
        <f>SUM(J26:J29,J32:J47)</f>
        <v>3919.9</v>
      </c>
      <c r="K48" s="68">
        <f t="shared" si="1"/>
        <v>44199.600000000006</v>
      </c>
      <c r="L48" s="82">
        <v>0.6446434819463918</v>
      </c>
      <c r="M48" s="224"/>
      <c r="N48" s="207"/>
    </row>
    <row r="49" spans="1:14" ht="9" customHeight="1">
      <c r="A49" s="28" t="s">
        <v>29</v>
      </c>
      <c r="B49" s="68">
        <f>SUM(B26:B29,B32:B35)</f>
        <v>2359</v>
      </c>
      <c r="C49" s="68">
        <f>SUM(C26:C29,C32:C35)</f>
        <v>3154.6</v>
      </c>
      <c r="D49" s="68">
        <f>SUM(D26:D29,D32:D35)</f>
        <v>434.3</v>
      </c>
      <c r="E49" s="68">
        <f>SUM(E26:E29,E32:E35)</f>
        <v>1183.4999999999998</v>
      </c>
      <c r="F49" s="89"/>
      <c r="G49" s="68">
        <f>SUM(G26:G29,G32:G35)</f>
        <v>3617.4999999999995</v>
      </c>
      <c r="H49" s="68">
        <f>SUM(H26:H29,H32:H35)</f>
        <v>1082.7</v>
      </c>
      <c r="I49" s="68">
        <f>SUM(I26:I29,I32:I35)</f>
        <v>478.70000000000005</v>
      </c>
      <c r="J49" s="68">
        <f>SUM(J26:J29,J32:J35)</f>
        <v>986.8</v>
      </c>
      <c r="K49" s="68">
        <f t="shared" si="1"/>
        <v>10938.1</v>
      </c>
      <c r="L49" s="82">
        <v>0.3613808998493765</v>
      </c>
      <c r="M49" s="224"/>
      <c r="N49" s="207"/>
    </row>
    <row r="50" spans="1:14" ht="9" customHeight="1">
      <c r="A50" s="28" t="s">
        <v>30</v>
      </c>
      <c r="B50" s="68">
        <f>SUM(B36:B39)</f>
        <v>1958</v>
      </c>
      <c r="C50" s="68">
        <f>SUM(C36:C39)</f>
        <v>1607.4</v>
      </c>
      <c r="D50" s="68">
        <f>SUM(D36:D39)</f>
        <v>776.9</v>
      </c>
      <c r="E50" s="68">
        <f>SUM(E36:E39)</f>
        <v>474.90000000000003</v>
      </c>
      <c r="F50" s="89"/>
      <c r="G50" s="68">
        <f>SUM(G36:G39)</f>
        <v>3017</v>
      </c>
      <c r="H50" s="68">
        <f>SUM(H36:H39)</f>
        <v>323.7</v>
      </c>
      <c r="I50" s="68">
        <f>SUM(I36:I39)</f>
        <v>2844.8</v>
      </c>
      <c r="J50" s="68">
        <f>SUM(J36:J39)</f>
        <v>1172.5</v>
      </c>
      <c r="K50" s="68">
        <f t="shared" si="1"/>
        <v>10217.2</v>
      </c>
      <c r="L50" s="82">
        <v>0.6019224379472945</v>
      </c>
      <c r="M50" s="224"/>
      <c r="N50" s="207"/>
    </row>
    <row r="51" spans="1:14" ht="9" customHeight="1">
      <c r="A51" s="28" t="s">
        <v>31</v>
      </c>
      <c r="B51" s="68">
        <f>SUM(B40:B47)</f>
        <v>5380</v>
      </c>
      <c r="C51" s="68">
        <f>SUM(C40:C47)</f>
        <v>2649.2</v>
      </c>
      <c r="D51" s="68">
        <f>SUM(D40:D47)</f>
        <v>5996.8</v>
      </c>
      <c r="E51" s="68">
        <f>SUM(E40:E47)</f>
        <v>1299.3</v>
      </c>
      <c r="F51" s="89"/>
      <c r="G51" s="68">
        <f>SUM(G40:G47)</f>
        <v>3322.8999999999996</v>
      </c>
      <c r="H51" s="68">
        <f>SUM(H40:H47)</f>
        <v>238.6</v>
      </c>
      <c r="I51" s="68">
        <f>SUM(I40:I47)</f>
        <v>7776.9</v>
      </c>
      <c r="J51" s="68">
        <f>SUM(J40:J47)</f>
        <v>1760.6</v>
      </c>
      <c r="K51" s="68">
        <f t="shared" si="1"/>
        <v>23044.299999999996</v>
      </c>
      <c r="L51" s="82">
        <v>1.0807442987775424</v>
      </c>
      <c r="N51" s="84"/>
    </row>
    <row r="52" spans="1:12" ht="9" customHeight="1">
      <c r="A52" s="75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4" spans="1:12" s="269" customFormat="1" ht="9" customHeight="1">
      <c r="A54" s="267" t="s">
        <v>203</v>
      </c>
      <c r="B54" s="268"/>
      <c r="C54" s="268"/>
      <c r="L54" s="270"/>
    </row>
    <row r="55" s="17" customFormat="1" ht="9" customHeight="1"/>
  </sheetData>
  <mergeCells count="10">
    <mergeCell ref="A24:L24"/>
    <mergeCell ref="A1:L1"/>
    <mergeCell ref="B6:L6"/>
    <mergeCell ref="B7:B8"/>
    <mergeCell ref="C7:E7"/>
    <mergeCell ref="G7:H7"/>
    <mergeCell ref="A6:A8"/>
    <mergeCell ref="I7:I8"/>
    <mergeCell ref="J7:J8"/>
    <mergeCell ref="K7:L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AMB/A</dc:creator>
  <cp:keywords/>
  <dc:description/>
  <cp:lastModifiedBy>Administrator</cp:lastModifiedBy>
  <cp:lastPrinted>2005-07-22T09:56:31Z</cp:lastPrinted>
  <dcterms:created xsi:type="dcterms:W3CDTF">2000-07-07T08:32:42Z</dcterms:created>
  <dcterms:modified xsi:type="dcterms:W3CDTF">2005-07-22T09:57:53Z</dcterms:modified>
  <cp:category/>
  <cp:version/>
  <cp:contentType/>
  <cp:contentStatus/>
</cp:coreProperties>
</file>