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95" windowHeight="478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<sst xmlns="http://schemas.openxmlformats.org/spreadsheetml/2006/main" count="41" uniqueCount="38">
  <si>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 xml:space="preserve"> </t>
  </si>
  <si>
    <t>REGIONI</t>
  </si>
  <si>
    <t>Totale</t>
  </si>
  <si>
    <t>Di cui pecore</t>
  </si>
  <si>
    <t>Di cui capre</t>
  </si>
  <si>
    <t>Cavalli</t>
  </si>
  <si>
    <t>Piemonte</t>
  </si>
  <si>
    <t>Valle d'Aosta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</si>
  <si>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</si>
  <si>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</si>
  <si>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</si>
  <si>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</si>
  <si>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</si>
  <si>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</si>
  <si>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</si>
  <si>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</si>
  <si>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</si>
  <si>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</si>
  <si>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</si>
  <si>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</si>
  <si>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</si>
  <si>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</si>
  <si>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</si>
  <si>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</si>
  <si>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</si>
  <si>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</si>
  <si>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</si>
  <si>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</si>
  <si>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</si>
  <si>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Mezzogiorno</t>
  </si>
  <si>
    <t>Asini, muli              e bardotti</t>
  </si>
  <si>
    <t>Nord</t>
  </si>
  <si>
    <t>Centro</t>
  </si>
  <si>
    <t xml:space="preserve">Tavola  5.3  -  Consistenza del  bestiame  ovino,  caprino  ed  equino  al 1° dicembre 2001,   per  </t>
  </si>
  <si>
    <r>
      <t xml:space="preserve">                        </t>
    </r>
    <r>
      <rPr>
        <b/>
        <sz val="9"/>
        <rFont val="Arial"/>
        <family val="2"/>
      </rPr>
      <t xml:space="preserve"> categoria e regione</t>
    </r>
    <r>
      <rPr>
        <i/>
        <sz val="9"/>
        <rFont val="Arial"/>
        <family val="0"/>
      </rPr>
      <t xml:space="preserve"> (numero di capi)</t>
    </r>
  </si>
  <si>
    <t>Ovini</t>
  </si>
  <si>
    <t xml:space="preserve">                                Caprini</t>
  </si>
  <si>
    <t xml:space="preserve">          Equini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</si>
</sst>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_-* #,##0.0_-;\-* #,##0.0_-;_-* &quot;-&quot;_-;_-@_-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7"/>
      <name val="Arial"/>
      <family val="0"/>
    </font>
    <font>
      <i/>
      <sz val="7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i/>
      <sz val="9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 quotePrefix="1">
      <alignment horizontal="center"/>
    </xf>
    <xf numFmtId="172" fontId="0" fillId="0" borderId="0" xfId="0" applyNumberFormat="1" applyAlignment="1">
      <alignment/>
    </xf>
    <xf numFmtId="0" fontId="8" fillId="0" borderId="0" xfId="0" applyFont="1" applyAlignment="1" quotePrefix="1">
      <alignment horizontal="left"/>
    </xf>
    <xf numFmtId="0" fontId="9" fillId="0" borderId="0" xfId="0" applyFont="1" applyAlignment="1">
      <alignment horizontal="left"/>
    </xf>
    <xf numFmtId="174" fontId="4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0" fillId="0" borderId="1" xfId="0" applyBorder="1" applyAlignment="1">
      <alignment/>
    </xf>
    <xf numFmtId="172" fontId="0" fillId="0" borderId="1" xfId="0" applyNumberFormat="1" applyBorder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" fontId="4" fillId="0" borderId="0" xfId="0" applyNumberFormat="1" applyFont="1" applyAlignment="1">
      <alignment horizontal="right"/>
    </xf>
    <xf numFmtId="41" fontId="0" fillId="0" borderId="1" xfId="0" applyNumberFormat="1" applyBorder="1" applyAlignment="1">
      <alignment/>
    </xf>
    <xf numFmtId="41" fontId="4" fillId="0" borderId="0" xfId="16" applyFont="1" applyAlignment="1">
      <alignment horizontal="right"/>
    </xf>
    <xf numFmtId="41" fontId="6" fillId="0" borderId="0" xfId="16" applyFont="1" applyAlignment="1">
      <alignment horizontal="right"/>
    </xf>
    <xf numFmtId="41" fontId="4" fillId="0" borderId="0" xfId="16" applyFont="1" applyAlignment="1">
      <alignment/>
    </xf>
    <xf numFmtId="41" fontId="6" fillId="0" borderId="0" xfId="16" applyFont="1" applyAlignment="1">
      <alignment/>
    </xf>
    <xf numFmtId="41" fontId="6" fillId="0" borderId="0" xfId="16" applyFont="1" applyAlignment="1">
      <alignment horizontal="right"/>
    </xf>
    <xf numFmtId="41" fontId="5" fillId="0" borderId="0" xfId="16" applyFont="1" applyAlignment="1">
      <alignment horizontal="right"/>
    </xf>
    <xf numFmtId="0" fontId="4" fillId="0" borderId="1" xfId="0" applyFont="1" applyBorder="1" applyAlignment="1" quotePrefix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1" fontId="6" fillId="0" borderId="0" xfId="16" applyFont="1" applyAlignment="1">
      <alignment/>
    </xf>
    <xf numFmtId="41" fontId="5" fillId="0" borderId="0" xfId="16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172" fontId="0" fillId="0" borderId="0" xfId="0" applyNumberFormat="1" applyBorder="1" applyAlignment="1">
      <alignment/>
    </xf>
    <xf numFmtId="0" fontId="5" fillId="0" borderId="0" xfId="0" applyFont="1" applyBorder="1" applyAlignment="1">
      <alignment horizontal="right"/>
    </xf>
    <xf numFmtId="172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172" fontId="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4" fillId="0" borderId="3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421875" style="0" customWidth="1"/>
    <col min="2" max="2" width="10.140625" style="0" customWidth="1"/>
    <col min="4" max="4" width="0.5625" style="0" customWidth="1"/>
    <col min="5" max="6" width="9.00390625" style="0" customWidth="1"/>
    <col min="7" max="7" width="0.5625" style="0" customWidth="1"/>
    <col min="8" max="8" width="9.28125" style="0" customWidth="1"/>
    <col min="9" max="9" width="9.00390625" style="0" customWidth="1"/>
    <col min="10" max="10" width="8.7109375" style="0" customWidth="1"/>
  </cols>
  <sheetData>
    <row r="1" ht="9" customHeight="1"/>
    <row r="2" spans="1:10" ht="12" customHeight="1">
      <c r="A2" s="11" t="s">
        <v>33</v>
      </c>
      <c r="B2" s="7"/>
      <c r="C2" s="7"/>
      <c r="D2" s="7"/>
      <c r="E2" s="7"/>
      <c r="F2" s="7"/>
      <c r="G2" s="7"/>
      <c r="H2" s="7"/>
      <c r="I2" s="7"/>
      <c r="J2" s="7"/>
    </row>
    <row r="3" spans="1:10" ht="12" customHeight="1">
      <c r="A3" s="12" t="s">
        <v>34</v>
      </c>
      <c r="B3" s="7"/>
      <c r="C3" s="7"/>
      <c r="D3" s="7"/>
      <c r="E3" s="7"/>
      <c r="F3" s="7"/>
      <c r="G3" s="7"/>
      <c r="H3" s="7"/>
      <c r="I3" s="7"/>
      <c r="J3" s="7"/>
    </row>
    <row r="4" spans="1:13" s="1" customFormat="1" ht="9" customHeight="1">
      <c r="A4" s="3"/>
      <c r="B4" s="3"/>
      <c r="C4" s="3"/>
      <c r="D4" s="3"/>
      <c r="E4" s="3"/>
      <c r="F4" s="3"/>
      <c r="G4" s="3"/>
      <c r="H4" s="3"/>
      <c r="I4" s="3"/>
      <c r="J4" s="3"/>
      <c r="K4"/>
      <c r="L4"/>
      <c r="M4"/>
    </row>
    <row r="5" spans="1:10" ht="15.75" customHeight="1">
      <c r="A5" s="8"/>
      <c r="B5" s="41" t="s">
        <v>35</v>
      </c>
      <c r="C5" s="42"/>
      <c r="D5" s="8"/>
      <c r="E5" s="9" t="s">
        <v>36</v>
      </c>
      <c r="F5" s="27"/>
      <c r="G5" s="29"/>
      <c r="H5" s="27" t="s">
        <v>0</v>
      </c>
      <c r="I5" s="28" t="s">
        <v>37</v>
      </c>
      <c r="J5" s="27"/>
    </row>
    <row r="6" spans="1:10" ht="9" customHeight="1">
      <c r="A6" s="1" t="s">
        <v>1</v>
      </c>
      <c r="B6" s="43" t="s">
        <v>2</v>
      </c>
      <c r="C6" s="43" t="s">
        <v>3</v>
      </c>
      <c r="D6" s="8"/>
      <c r="E6" s="43" t="s">
        <v>2</v>
      </c>
      <c r="F6" s="43" t="s">
        <v>4</v>
      </c>
      <c r="G6" s="8"/>
      <c r="H6" s="43" t="s">
        <v>5</v>
      </c>
      <c r="I6" s="46" t="s">
        <v>30</v>
      </c>
      <c r="J6" s="43" t="s">
        <v>2</v>
      </c>
    </row>
    <row r="7" spans="1:13" ht="14.25" customHeight="1">
      <c r="A7" s="3" t="s">
        <v>0</v>
      </c>
      <c r="B7" s="45"/>
      <c r="C7" s="44"/>
      <c r="D7" s="4"/>
      <c r="E7" s="44"/>
      <c r="F7" s="44"/>
      <c r="G7" s="4"/>
      <c r="H7" s="44"/>
      <c r="I7" s="47"/>
      <c r="J7" s="44"/>
      <c r="M7" s="1"/>
    </row>
    <row r="8" spans="1:10" ht="9" customHeight="1">
      <c r="A8" s="1"/>
      <c r="B8" s="1"/>
      <c r="C8" s="21"/>
      <c r="D8" s="1"/>
      <c r="E8" s="1"/>
      <c r="F8" s="1"/>
      <c r="G8" s="1"/>
      <c r="H8" s="1"/>
      <c r="I8" s="1"/>
      <c r="J8" s="1"/>
    </row>
    <row r="9" spans="1:11" ht="9" customHeight="1">
      <c r="A9" s="1" t="s">
        <v>6</v>
      </c>
      <c r="B9" s="21">
        <v>97016</v>
      </c>
      <c r="C9" s="21">
        <f>19546+69306</f>
        <v>88852</v>
      </c>
      <c r="D9" s="21"/>
      <c r="E9" s="21">
        <v>42856</v>
      </c>
      <c r="F9" s="21">
        <f>29201+8830</f>
        <v>38031</v>
      </c>
      <c r="G9" s="2"/>
      <c r="H9" s="21">
        <v>24806</v>
      </c>
      <c r="I9" s="21">
        <f>1414+203</f>
        <v>1617</v>
      </c>
      <c r="J9" s="23">
        <f>SUM(H9:I9)</f>
        <v>26423</v>
      </c>
      <c r="K9" s="10"/>
    </row>
    <row r="10" spans="1:11" ht="9" customHeight="1">
      <c r="A10" s="1" t="s">
        <v>7</v>
      </c>
      <c r="B10" s="21">
        <v>2432</v>
      </c>
      <c r="C10" s="21">
        <f>236+2006</f>
        <v>2242</v>
      </c>
      <c r="D10" s="21"/>
      <c r="E10" s="21">
        <v>2901</v>
      </c>
      <c r="F10" s="21">
        <f>1896+587</f>
        <v>2483</v>
      </c>
      <c r="G10" s="2"/>
      <c r="H10" s="21">
        <v>200</v>
      </c>
      <c r="I10" s="21">
        <v>100</v>
      </c>
      <c r="J10" s="23">
        <f>SUM(H10:I10)</f>
        <v>300</v>
      </c>
      <c r="K10" s="10"/>
    </row>
    <row r="11" spans="1:11" ht="9" customHeight="1">
      <c r="A11" s="1" t="s">
        <v>8</v>
      </c>
      <c r="B11" s="21">
        <v>85697</v>
      </c>
      <c r="C11" s="21">
        <f>10688+63616</f>
        <v>74304</v>
      </c>
      <c r="D11" s="21"/>
      <c r="E11" s="21">
        <v>45805</v>
      </c>
      <c r="F11" s="21">
        <f>29237+8045</f>
        <v>37282</v>
      </c>
      <c r="G11" s="2"/>
      <c r="H11" s="21">
        <v>33796</v>
      </c>
      <c r="I11" s="21">
        <f>1312+228</f>
        <v>1540</v>
      </c>
      <c r="J11" s="23">
        <f aca="true" t="shared" si="0" ref="J11:J25">SUM(H11:I11)</f>
        <v>35336</v>
      </c>
      <c r="K11" s="10"/>
    </row>
    <row r="12" spans="1:11" ht="9" customHeight="1">
      <c r="A12" s="1" t="s">
        <v>9</v>
      </c>
      <c r="B12" s="21">
        <f aca="true" t="shared" si="1" ref="B12:G12">SUM(B13:B14)</f>
        <v>50888</v>
      </c>
      <c r="C12" s="21">
        <f t="shared" si="1"/>
        <v>44856</v>
      </c>
      <c r="D12" s="21">
        <f t="shared" si="1"/>
        <v>0</v>
      </c>
      <c r="E12" s="21">
        <f t="shared" si="1"/>
        <v>18762</v>
      </c>
      <c r="F12" s="21">
        <f t="shared" si="1"/>
        <v>16403</v>
      </c>
      <c r="G12" s="2">
        <f t="shared" si="1"/>
        <v>0</v>
      </c>
      <c r="H12" s="21">
        <f>SUM(H13:H14)</f>
        <v>7400</v>
      </c>
      <c r="I12" s="21">
        <f>SUM(I13:I14)</f>
        <v>130</v>
      </c>
      <c r="J12" s="21">
        <f>SUM(J13:J14)</f>
        <v>7530</v>
      </c>
      <c r="K12" s="10"/>
    </row>
    <row r="13" spans="1:11" ht="9" customHeight="1">
      <c r="A13" s="6" t="s">
        <v>10</v>
      </c>
      <c r="B13" s="22">
        <v>32715</v>
      </c>
      <c r="C13" s="22">
        <f>27334+354</f>
        <v>27688</v>
      </c>
      <c r="D13" s="22"/>
      <c r="E13" s="22">
        <v>14401</v>
      </c>
      <c r="F13" s="22">
        <f>10048+2324</f>
        <v>12372</v>
      </c>
      <c r="G13" s="17"/>
      <c r="H13" s="22">
        <v>5500</v>
      </c>
      <c r="I13" s="25">
        <v>30</v>
      </c>
      <c r="J13" s="24">
        <f t="shared" si="0"/>
        <v>5530</v>
      </c>
      <c r="K13" s="10"/>
    </row>
    <row r="14" spans="1:11" ht="9" customHeight="1">
      <c r="A14" s="6" t="s">
        <v>11</v>
      </c>
      <c r="B14" s="22">
        <v>18173</v>
      </c>
      <c r="C14" s="22">
        <f>2185+14983</f>
        <v>17168</v>
      </c>
      <c r="D14" s="22"/>
      <c r="E14" s="22">
        <v>4361</v>
      </c>
      <c r="F14" s="22">
        <f>3234+797</f>
        <v>4031</v>
      </c>
      <c r="G14" s="17"/>
      <c r="H14" s="22">
        <v>1900</v>
      </c>
      <c r="I14" s="25">
        <v>100</v>
      </c>
      <c r="J14" s="24">
        <f t="shared" si="0"/>
        <v>2000</v>
      </c>
      <c r="K14" s="10"/>
    </row>
    <row r="15" spans="1:11" ht="9" customHeight="1">
      <c r="A15" s="1" t="s">
        <v>12</v>
      </c>
      <c r="B15" s="21">
        <v>36671</v>
      </c>
      <c r="C15" s="21">
        <f>6496+27647</f>
        <v>34143</v>
      </c>
      <c r="D15" s="21"/>
      <c r="E15" s="21">
        <v>9295</v>
      </c>
      <c r="F15" s="21">
        <f>5753+1743</f>
        <v>7496</v>
      </c>
      <c r="G15" s="2"/>
      <c r="H15" s="21">
        <v>18175</v>
      </c>
      <c r="I15" s="21">
        <f>696+31</f>
        <v>727</v>
      </c>
      <c r="J15" s="23">
        <f t="shared" si="0"/>
        <v>18902</v>
      </c>
      <c r="K15" s="10"/>
    </row>
    <row r="16" spans="1:11" ht="9" customHeight="1">
      <c r="A16" s="1" t="s">
        <v>13</v>
      </c>
      <c r="B16" s="21">
        <v>4478</v>
      </c>
      <c r="C16" s="21">
        <f>768+3306</f>
        <v>4074</v>
      </c>
      <c r="D16" s="21"/>
      <c r="E16" s="21">
        <v>6011</v>
      </c>
      <c r="F16" s="21">
        <f>4783+805</f>
        <v>5588</v>
      </c>
      <c r="G16" s="2"/>
      <c r="H16" s="21">
        <v>2352</v>
      </c>
      <c r="I16" s="21">
        <f>86+15</f>
        <v>101</v>
      </c>
      <c r="J16" s="23">
        <f t="shared" si="0"/>
        <v>2453</v>
      </c>
      <c r="K16" s="10"/>
    </row>
    <row r="17" spans="1:11" ht="9" customHeight="1">
      <c r="A17" s="1" t="s">
        <v>14</v>
      </c>
      <c r="B17" s="21">
        <v>22258</v>
      </c>
      <c r="C17" s="21">
        <f>10452+11052</f>
        <v>21504</v>
      </c>
      <c r="D17" s="21"/>
      <c r="E17" s="21">
        <v>7459</v>
      </c>
      <c r="F17" s="21">
        <f>4762+1419</f>
        <v>6181</v>
      </c>
      <c r="G17" s="2"/>
      <c r="H17" s="21">
        <v>7141</v>
      </c>
      <c r="I17" s="21">
        <f>209+135</f>
        <v>344</v>
      </c>
      <c r="J17" s="23">
        <f t="shared" si="0"/>
        <v>7485</v>
      </c>
      <c r="K17" s="10"/>
    </row>
    <row r="18" spans="1:11" ht="9" customHeight="1">
      <c r="A18" s="1" t="s">
        <v>15</v>
      </c>
      <c r="B18" s="21">
        <v>81265</v>
      </c>
      <c r="C18" s="21">
        <f>42576+35673</f>
        <v>78249</v>
      </c>
      <c r="D18" s="21"/>
      <c r="E18" s="21">
        <v>8392</v>
      </c>
      <c r="F18" s="21">
        <f>5102+1312</f>
        <v>6414</v>
      </c>
      <c r="G18" s="2"/>
      <c r="H18" s="21">
        <v>24782</v>
      </c>
      <c r="I18" s="21">
        <f>1359+153</f>
        <v>1512</v>
      </c>
      <c r="J18" s="23">
        <f t="shared" si="0"/>
        <v>26294</v>
      </c>
      <c r="K18" s="10"/>
    </row>
    <row r="19" spans="1:11" ht="9" customHeight="1">
      <c r="A19" s="1" t="s">
        <v>16</v>
      </c>
      <c r="B19" s="21">
        <v>589160</v>
      </c>
      <c r="C19" s="21">
        <f>463966+91608</f>
        <v>555574</v>
      </c>
      <c r="D19" s="21"/>
      <c r="E19" s="21">
        <v>14279</v>
      </c>
      <c r="F19" s="21">
        <f>8321+1939</f>
        <v>10260</v>
      </c>
      <c r="G19" s="2"/>
      <c r="H19" s="21">
        <v>26312</v>
      </c>
      <c r="I19" s="21">
        <f>644+323</f>
        <v>967</v>
      </c>
      <c r="J19" s="23">
        <f t="shared" si="0"/>
        <v>27279</v>
      </c>
      <c r="K19" s="10"/>
    </row>
    <row r="20" spans="1:11" ht="9" customHeight="1">
      <c r="A20" s="1" t="s">
        <v>17</v>
      </c>
      <c r="B20" s="21">
        <v>170888</v>
      </c>
      <c r="C20" s="21">
        <f>96962+62974</f>
        <v>159936</v>
      </c>
      <c r="D20" s="21"/>
      <c r="E20" s="21">
        <v>4486</v>
      </c>
      <c r="F20" s="21">
        <f>2696+808</f>
        <v>3504</v>
      </c>
      <c r="G20" s="2"/>
      <c r="H20" s="21">
        <v>6151</v>
      </c>
      <c r="I20" s="21">
        <f>78+492</f>
        <v>570</v>
      </c>
      <c r="J20" s="23">
        <f t="shared" si="0"/>
        <v>6721</v>
      </c>
      <c r="K20" s="10"/>
    </row>
    <row r="21" spans="1:11" ht="9" customHeight="1">
      <c r="A21" s="1" t="s">
        <v>18</v>
      </c>
      <c r="B21" s="21">
        <v>166404</v>
      </c>
      <c r="C21" s="21">
        <f>78656+76773</f>
        <v>155429</v>
      </c>
      <c r="D21" s="21"/>
      <c r="E21" s="21">
        <v>5511</v>
      </c>
      <c r="F21" s="21">
        <f>3227+567</f>
        <v>3794</v>
      </c>
      <c r="G21" s="2"/>
      <c r="H21" s="21">
        <v>8534</v>
      </c>
      <c r="I21" s="21">
        <f>295+463</f>
        <v>758</v>
      </c>
      <c r="J21" s="23">
        <f t="shared" si="0"/>
        <v>9292</v>
      </c>
      <c r="K21" s="10"/>
    </row>
    <row r="22" spans="1:11" ht="9" customHeight="1">
      <c r="A22" s="1" t="s">
        <v>19</v>
      </c>
      <c r="B22" s="21">
        <v>856704</v>
      </c>
      <c r="C22" s="21">
        <f>672062+149418</f>
        <v>821480</v>
      </c>
      <c r="D22" s="21"/>
      <c r="E22" s="21">
        <v>48041</v>
      </c>
      <c r="F22" s="21">
        <f>35704+5251</f>
        <v>40955</v>
      </c>
      <c r="G22" s="19"/>
      <c r="H22" s="21">
        <v>27848</v>
      </c>
      <c r="I22" s="21">
        <f>788+1627</f>
        <v>2415</v>
      </c>
      <c r="J22" s="23">
        <f t="shared" si="0"/>
        <v>30263</v>
      </c>
      <c r="K22" s="10"/>
    </row>
    <row r="23" spans="1:11" ht="9" customHeight="1">
      <c r="A23" s="1" t="s">
        <v>20</v>
      </c>
      <c r="B23" s="21">
        <v>326039</v>
      </c>
      <c r="C23" s="21">
        <f>149695+161851</f>
        <v>311546</v>
      </c>
      <c r="D23" s="21"/>
      <c r="E23" s="21">
        <v>14008</v>
      </c>
      <c r="F23" s="21">
        <f>10125+1867</f>
        <v>11992</v>
      </c>
      <c r="G23" s="2"/>
      <c r="H23" s="21">
        <v>14662</v>
      </c>
      <c r="I23" s="21">
        <f>992+1812</f>
        <v>2804</v>
      </c>
      <c r="J23" s="23">
        <f t="shared" si="0"/>
        <v>17466</v>
      </c>
      <c r="K23" s="10"/>
    </row>
    <row r="24" spans="1:11" ht="9" customHeight="1">
      <c r="A24" s="1" t="s">
        <v>21</v>
      </c>
      <c r="B24" s="21">
        <v>119268</v>
      </c>
      <c r="C24" s="21">
        <f>29171+80539</f>
        <v>109710</v>
      </c>
      <c r="D24" s="21"/>
      <c r="E24" s="21">
        <v>10243</v>
      </c>
      <c r="F24" s="21">
        <f>7161+1360</f>
        <v>8521</v>
      </c>
      <c r="G24" s="2"/>
      <c r="H24" s="21">
        <v>4730</v>
      </c>
      <c r="I24" s="21">
        <f>110+550</f>
        <v>660</v>
      </c>
      <c r="J24" s="23">
        <f t="shared" si="0"/>
        <v>5390</v>
      </c>
      <c r="K24" s="10"/>
    </row>
    <row r="25" spans="1:11" ht="9" customHeight="1">
      <c r="A25" s="1" t="s">
        <v>22</v>
      </c>
      <c r="B25" s="21">
        <v>268184</v>
      </c>
      <c r="C25" s="21">
        <f>141014+106508</f>
        <v>247522</v>
      </c>
      <c r="D25" s="21"/>
      <c r="E25" s="21">
        <v>43177</v>
      </c>
      <c r="F25" s="21">
        <f>30942+6210</f>
        <v>37152</v>
      </c>
      <c r="G25" s="2"/>
      <c r="H25" s="21">
        <v>10943</v>
      </c>
      <c r="I25" s="21">
        <f>3433+1105</f>
        <v>4538</v>
      </c>
      <c r="J25" s="23">
        <f t="shared" si="0"/>
        <v>15481</v>
      </c>
      <c r="K25" s="10"/>
    </row>
    <row r="26" spans="1:13" ht="9" customHeight="1">
      <c r="A26" s="1" t="s">
        <v>23</v>
      </c>
      <c r="B26" s="21">
        <v>266965</v>
      </c>
      <c r="C26" s="21">
        <f>167292+87282</f>
        <v>254574</v>
      </c>
      <c r="D26" s="21"/>
      <c r="E26" s="21">
        <v>57664</v>
      </c>
      <c r="F26" s="21">
        <f>39100+11335</f>
        <v>50435</v>
      </c>
      <c r="G26" s="2"/>
      <c r="H26" s="21">
        <v>17454</v>
      </c>
      <c r="I26" s="21">
        <f>365+196</f>
        <v>561</v>
      </c>
      <c r="J26" s="23">
        <f aca="true" t="shared" si="2" ref="J26:J31">SUM(H26:I26)</f>
        <v>18015</v>
      </c>
      <c r="K26" s="10"/>
      <c r="M26" s="13"/>
    </row>
    <row r="27" spans="1:11" ht="9" customHeight="1">
      <c r="A27" s="1" t="s">
        <v>24</v>
      </c>
      <c r="B27" s="21">
        <v>367146</v>
      </c>
      <c r="C27" s="21">
        <f>194161+154631</f>
        <v>348792</v>
      </c>
      <c r="D27" s="21"/>
      <c r="E27" s="21">
        <v>98864</v>
      </c>
      <c r="F27" s="21">
        <f>74833+11411</f>
        <v>86244</v>
      </c>
      <c r="G27" s="2"/>
      <c r="H27" s="21">
        <v>9900</v>
      </c>
      <c r="I27" s="21">
        <f>380+350</f>
        <v>730</v>
      </c>
      <c r="J27" s="23">
        <f t="shared" si="2"/>
        <v>10630</v>
      </c>
      <c r="K27" s="10"/>
    </row>
    <row r="28" spans="1:11" ht="9" customHeight="1">
      <c r="A28" s="1" t="s">
        <v>25</v>
      </c>
      <c r="B28" s="21">
        <v>275446</v>
      </c>
      <c r="C28" s="21">
        <f>164517+88401</f>
        <v>252918</v>
      </c>
      <c r="D28" s="21"/>
      <c r="E28" s="21">
        <v>193846</v>
      </c>
      <c r="F28" s="21">
        <f>129167+29952</f>
        <v>159119</v>
      </c>
      <c r="G28" s="2"/>
      <c r="H28" s="21">
        <v>7166</v>
      </c>
      <c r="I28" s="21">
        <f>432+341</f>
        <v>773</v>
      </c>
      <c r="J28" s="23">
        <f t="shared" si="2"/>
        <v>7939</v>
      </c>
      <c r="K28" s="10"/>
    </row>
    <row r="29" spans="1:11" ht="9" customHeight="1">
      <c r="A29" s="1" t="s">
        <v>26</v>
      </c>
      <c r="B29" s="21">
        <v>922259</v>
      </c>
      <c r="C29" s="21">
        <f>656709+215155</f>
        <v>871864</v>
      </c>
      <c r="D29" s="21"/>
      <c r="E29" s="21">
        <v>153000</v>
      </c>
      <c r="F29" s="21">
        <f>115879+20123</f>
        <v>136002</v>
      </c>
      <c r="G29" s="19"/>
      <c r="H29" s="21">
        <v>22180</v>
      </c>
      <c r="I29" s="21">
        <f>1127+863</f>
        <v>1990</v>
      </c>
      <c r="J29" s="23">
        <f t="shared" si="2"/>
        <v>24170</v>
      </c>
      <c r="K29" s="10"/>
    </row>
    <row r="30" spans="1:11" ht="9" customHeight="1">
      <c r="A30" s="1" t="s">
        <v>27</v>
      </c>
      <c r="B30" s="21">
        <v>3602207</v>
      </c>
      <c r="C30" s="21">
        <f>2997619+114600</f>
        <v>3112219</v>
      </c>
      <c r="D30" s="21"/>
      <c r="E30" s="21">
        <v>240161</v>
      </c>
      <c r="F30" s="21">
        <f>156395+34594</f>
        <v>190989</v>
      </c>
      <c r="G30" s="2"/>
      <c r="H30" s="21">
        <v>11428</v>
      </c>
      <c r="I30" s="21">
        <f>4366+254</f>
        <v>4620</v>
      </c>
      <c r="J30" s="23">
        <f t="shared" si="2"/>
        <v>16048</v>
      </c>
      <c r="K30" s="10"/>
    </row>
    <row r="31" spans="1:11" ht="9" customHeight="1">
      <c r="A31" s="5" t="s">
        <v>28</v>
      </c>
      <c r="B31" s="26">
        <f aca="true" t="shared" si="3" ref="B31:H31">SUM(B9:B30)-B12</f>
        <v>8311375</v>
      </c>
      <c r="C31" s="26">
        <f t="shared" si="3"/>
        <v>7549788</v>
      </c>
      <c r="D31" s="26"/>
      <c r="E31" s="26">
        <f t="shared" si="3"/>
        <v>1024761</v>
      </c>
      <c r="F31" s="26">
        <f t="shared" si="3"/>
        <v>858845</v>
      </c>
      <c r="G31" s="26"/>
      <c r="H31" s="26">
        <f t="shared" si="3"/>
        <v>285960</v>
      </c>
      <c r="I31" s="26">
        <f>SUM(I9:I12)+SUM(I15:I30)</f>
        <v>27457</v>
      </c>
      <c r="J31" s="26">
        <f t="shared" si="2"/>
        <v>313417</v>
      </c>
      <c r="K31" s="10"/>
    </row>
    <row r="32" spans="1:10" ht="9" customHeight="1">
      <c r="A32" s="5" t="s">
        <v>31</v>
      </c>
      <c r="B32" s="26">
        <f>SUM(B9:B18)-B12</f>
        <v>380705</v>
      </c>
      <c r="C32" s="26">
        <f>SUM(C9:C18)-C12</f>
        <v>348224</v>
      </c>
      <c r="D32" s="26"/>
      <c r="E32" s="26">
        <f>SUM(E9:E18)-E12</f>
        <v>141481</v>
      </c>
      <c r="F32" s="26">
        <f>SUM(F9:F18)-F12</f>
        <v>119878</v>
      </c>
      <c r="G32" s="26"/>
      <c r="H32" s="26">
        <f>SUM(H9:H18)-H12</f>
        <v>118652</v>
      </c>
      <c r="I32" s="26">
        <f>SUM(I9:I18)-I12</f>
        <v>6071</v>
      </c>
      <c r="J32" s="26">
        <f>SUM(J9:J18)-J12</f>
        <v>124723</v>
      </c>
    </row>
    <row r="33" spans="1:10" ht="9" customHeight="1">
      <c r="A33" s="5" t="s">
        <v>32</v>
      </c>
      <c r="B33" s="26">
        <f>SUM(B19:B22)</f>
        <v>1783156</v>
      </c>
      <c r="C33" s="26">
        <f>SUM(C19:C22)</f>
        <v>1692419</v>
      </c>
      <c r="D33" s="26"/>
      <c r="E33" s="26">
        <f>SUM(E19:E22)</f>
        <v>72317</v>
      </c>
      <c r="F33" s="26">
        <f>SUM(F19:F22)</f>
        <v>58513</v>
      </c>
      <c r="G33" s="26"/>
      <c r="H33" s="26">
        <f>SUM(H19:H22)</f>
        <v>68845</v>
      </c>
      <c r="I33" s="26">
        <f>SUM(I19:I22)</f>
        <v>4710</v>
      </c>
      <c r="J33" s="26">
        <f>SUM(J19:J22)</f>
        <v>73555</v>
      </c>
    </row>
    <row r="34" spans="1:11" ht="9" customHeight="1">
      <c r="A34" s="14" t="s">
        <v>29</v>
      </c>
      <c r="B34" s="26">
        <f>SUM(B23:B30)</f>
        <v>6147514</v>
      </c>
      <c r="C34" s="26">
        <f aca="true" t="shared" si="4" ref="C34:J34">SUM(C23:C30)</f>
        <v>5509145</v>
      </c>
      <c r="D34" s="26"/>
      <c r="E34" s="26">
        <f t="shared" si="4"/>
        <v>810963</v>
      </c>
      <c r="F34" s="26">
        <f t="shared" si="4"/>
        <v>680454</v>
      </c>
      <c r="G34" s="26"/>
      <c r="H34" s="26">
        <f t="shared" si="4"/>
        <v>98463</v>
      </c>
      <c r="I34" s="26">
        <f t="shared" si="4"/>
        <v>16676</v>
      </c>
      <c r="J34" s="26">
        <f t="shared" si="4"/>
        <v>115139</v>
      </c>
      <c r="K34" s="10"/>
    </row>
    <row r="35" spans="1:11" ht="9" customHeight="1">
      <c r="A35" s="15"/>
      <c r="B35" s="16"/>
      <c r="C35" s="16"/>
      <c r="D35" s="16"/>
      <c r="E35" s="3"/>
      <c r="F35" s="16"/>
      <c r="G35" s="16"/>
      <c r="H35" s="16"/>
      <c r="I35" s="16"/>
      <c r="J35" s="20"/>
      <c r="K35" s="10"/>
    </row>
    <row r="36" spans="2:11" ht="11.25" customHeight="1">
      <c r="B36" s="10"/>
      <c r="C36" s="10"/>
      <c r="D36" s="10"/>
      <c r="E36" s="10"/>
      <c r="F36" s="10"/>
      <c r="G36" s="10"/>
      <c r="H36" s="18"/>
      <c r="I36" s="10"/>
      <c r="J36" s="10"/>
      <c r="K36" s="10"/>
    </row>
    <row r="37" spans="1:11" ht="12" customHeight="1">
      <c r="A37" s="32"/>
      <c r="B37" s="7"/>
      <c r="C37" s="7"/>
      <c r="D37" s="10"/>
      <c r="E37" s="10"/>
      <c r="F37" s="10"/>
      <c r="G37" s="10"/>
      <c r="H37" s="18"/>
      <c r="I37" s="10"/>
      <c r="J37" s="10"/>
      <c r="K37" s="10"/>
    </row>
    <row r="38" spans="1:11" ht="9" customHeight="1">
      <c r="A38" s="33"/>
      <c r="B38" s="34"/>
      <c r="C38" s="34"/>
      <c r="D38" s="35"/>
      <c r="E38" s="35"/>
      <c r="F38" s="35"/>
      <c r="G38" s="35"/>
      <c r="H38" s="36"/>
      <c r="I38" s="35"/>
      <c r="J38" s="35"/>
      <c r="K38" s="10"/>
    </row>
    <row r="39" spans="1:11" ht="26.25" customHeight="1">
      <c r="A39" s="29"/>
      <c r="B39" s="37"/>
      <c r="C39" s="37"/>
      <c r="D39" s="37"/>
      <c r="E39" s="37"/>
      <c r="F39" s="37"/>
      <c r="G39" s="37"/>
      <c r="H39" s="38"/>
      <c r="I39" s="39"/>
      <c r="J39" s="39"/>
      <c r="K39" s="10"/>
    </row>
    <row r="40" spans="2:11" ht="12" customHeight="1">
      <c r="B40" s="10"/>
      <c r="C40" s="10"/>
      <c r="D40" s="10"/>
      <c r="E40" s="10"/>
      <c r="G40" s="10"/>
      <c r="K40" s="10"/>
    </row>
    <row r="41" spans="1:11" ht="9" customHeight="1">
      <c r="A41" s="1"/>
      <c r="B41" s="10"/>
      <c r="C41" s="10"/>
      <c r="D41" s="10"/>
      <c r="E41" s="10"/>
      <c r="G41" s="10"/>
      <c r="H41" s="23"/>
      <c r="J41" s="23"/>
      <c r="K41" s="10"/>
    </row>
    <row r="42" spans="1:10" ht="9" customHeight="1">
      <c r="A42" s="1"/>
      <c r="H42" s="21"/>
      <c r="J42" s="21"/>
    </row>
    <row r="43" spans="1:10" ht="9" customHeight="1">
      <c r="A43" s="1"/>
      <c r="H43" s="23"/>
      <c r="J43" s="23"/>
    </row>
    <row r="44" spans="1:10" ht="9" customHeight="1">
      <c r="A44" s="1"/>
      <c r="H44" s="23"/>
      <c r="J44" s="23"/>
    </row>
    <row r="45" spans="1:10" ht="9" customHeight="1">
      <c r="A45" s="6"/>
      <c r="H45" s="30"/>
      <c r="J45" s="30"/>
    </row>
    <row r="46" spans="1:10" ht="9" customHeight="1">
      <c r="A46" s="6"/>
      <c r="H46" s="30"/>
      <c r="J46" s="30"/>
    </row>
    <row r="47" spans="1:10" ht="9" customHeight="1">
      <c r="A47" s="1"/>
      <c r="H47" s="23"/>
      <c r="J47" s="23"/>
    </row>
    <row r="48" spans="1:10" ht="9" customHeight="1">
      <c r="A48" s="1"/>
      <c r="H48" s="23"/>
      <c r="J48" s="23"/>
    </row>
    <row r="49" spans="1:10" ht="9" customHeight="1">
      <c r="A49" s="1"/>
      <c r="H49" s="23"/>
      <c r="J49" s="23"/>
    </row>
    <row r="50" spans="1:10" ht="9" customHeight="1">
      <c r="A50" s="1"/>
      <c r="H50" s="23"/>
      <c r="J50" s="23"/>
    </row>
    <row r="51" spans="1:10" ht="9" customHeight="1">
      <c r="A51" s="1"/>
      <c r="H51" s="23"/>
      <c r="J51" s="23"/>
    </row>
    <row r="52" spans="1:10" ht="9" customHeight="1">
      <c r="A52" s="1"/>
      <c r="H52" s="23"/>
      <c r="J52" s="23"/>
    </row>
    <row r="53" spans="1:10" ht="9" customHeight="1">
      <c r="A53" s="1"/>
      <c r="H53" s="23"/>
      <c r="J53" s="23"/>
    </row>
    <row r="54" spans="1:10" ht="9" customHeight="1">
      <c r="A54" s="1"/>
      <c r="H54" s="23"/>
      <c r="J54" s="23"/>
    </row>
    <row r="55" spans="1:10" ht="9" customHeight="1">
      <c r="A55" s="1"/>
      <c r="H55" s="23"/>
      <c r="J55" s="23"/>
    </row>
    <row r="56" spans="1:10" ht="9" customHeight="1">
      <c r="A56" s="1"/>
      <c r="H56" s="23"/>
      <c r="J56" s="23"/>
    </row>
    <row r="57" spans="1:10" ht="9" customHeight="1">
      <c r="A57" s="1"/>
      <c r="H57" s="23"/>
      <c r="J57" s="23"/>
    </row>
    <row r="58" spans="1:10" ht="9" customHeight="1">
      <c r="A58" s="1"/>
      <c r="H58" s="23"/>
      <c r="J58" s="23"/>
    </row>
    <row r="59" spans="1:10" ht="9" customHeight="1">
      <c r="A59" s="1"/>
      <c r="H59" s="23"/>
      <c r="J59" s="23"/>
    </row>
    <row r="60" spans="1:10" ht="9" customHeight="1">
      <c r="A60" s="1"/>
      <c r="H60" s="23"/>
      <c r="J60" s="23"/>
    </row>
    <row r="61" spans="1:10" ht="9" customHeight="1">
      <c r="A61" s="1"/>
      <c r="H61" s="23"/>
      <c r="J61" s="23"/>
    </row>
    <row r="62" spans="1:10" ht="9" customHeight="1">
      <c r="A62" s="1"/>
      <c r="H62" s="23"/>
      <c r="J62" s="23"/>
    </row>
    <row r="63" spans="1:10" ht="9" customHeight="1">
      <c r="A63" s="5"/>
      <c r="H63" s="31"/>
      <c r="J63" s="31"/>
    </row>
    <row r="64" spans="1:10" ht="9" customHeight="1">
      <c r="A64" s="5"/>
      <c r="H64" s="31"/>
      <c r="J64" s="31"/>
    </row>
    <row r="65" spans="1:10" ht="9" customHeight="1">
      <c r="A65" s="14"/>
      <c r="H65" s="31"/>
      <c r="J65" s="31"/>
    </row>
    <row r="66" spans="1:10" ht="9" customHeight="1">
      <c r="A66" s="40"/>
      <c r="B66" s="40"/>
      <c r="C66" s="40"/>
      <c r="D66" s="40"/>
      <c r="E66" s="40"/>
      <c r="F66" s="40"/>
      <c r="G66" s="40"/>
      <c r="H66" s="40"/>
      <c r="I66" s="40"/>
      <c r="J66" s="40"/>
    </row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</sheetData>
  <mergeCells count="8">
    <mergeCell ref="B5:C5"/>
    <mergeCell ref="H6:H7"/>
    <mergeCell ref="J6:J7"/>
    <mergeCell ref="B6:B7"/>
    <mergeCell ref="C6:C7"/>
    <mergeCell ref="E6:E7"/>
    <mergeCell ref="F6:F7"/>
    <mergeCell ref="I6:I7"/>
  </mergeCells>
  <printOptions horizontalCentered="1"/>
  <pageMargins left="0.984251968503937" right="1.299212598425197" top="0.984251968503937" bottom="1.7716535433070868" header="0" footer="1.4566929133858268"/>
  <pageSetup horizontalDpi="180" verticalDpi="180" orientation="portrait" paperSize="9" r:id="rId1"/>
  <headerFooter alignWithMargins="0">
    <oddFooter>&amp;C299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DCN/M</dc:creator>
  <cp:keywords/>
  <dc:description/>
  <cp:lastModifiedBy>I.S.T.A.T.</cp:lastModifiedBy>
  <cp:lastPrinted>2004-12-21T11:49:29Z</cp:lastPrinted>
  <dcterms:created xsi:type="dcterms:W3CDTF">1998-10-02T09:47:26Z</dcterms:created>
  <dcterms:modified xsi:type="dcterms:W3CDTF">2004-06-18T08:44:23Z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